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thishrajendiran/Documents/Sathish/Others/Masters/Syracuse/Courses-Term5/MAR653/Simulation/"/>
    </mc:Choice>
  </mc:AlternateContent>
  <xr:revisionPtr revIDLastSave="0" documentId="13_ncr:1_{30C54775-419E-2340-96D6-1425A6DFD290}" xr6:coauthVersionLast="45" xr6:coauthVersionMax="45" xr10:uidLastSave="{00000000-0000-0000-0000-000000000000}"/>
  <bookViews>
    <workbookView xWindow="28800" yWindow="460" windowWidth="38400" windowHeight="21140" activeTab="1" xr2:uid="{F40EDFA2-C9BE-E247-87BC-73B3D752B475}"/>
  </bookViews>
  <sheets>
    <sheet name="Year 2" sheetId="1" r:id="rId1"/>
    <sheet name="Year 3" sheetId="2" r:id="rId2"/>
    <sheet name="Year 4" sheetId="3" r:id="rId3"/>
    <sheet name="Year 5" sheetId="4" r:id="rId4"/>
    <sheet name="Year 6" sheetId="5" r:id="rId5"/>
    <sheet name="Summary" sheetId="6" r:id="rId6"/>
    <sheet name="Campaigns" sheetId="7" r:id="rId7"/>
    <sheet name="Campaign Summary" sheetId="8" r:id="rId8"/>
    <sheet name="Sheet3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T15" i="9" l="1"/>
  <c r="V17" i="9"/>
  <c r="V16" i="9"/>
  <c r="V15" i="9"/>
  <c r="V14" i="9"/>
  <c r="CN59" i="9"/>
  <c r="CM59" i="9"/>
  <c r="CL59" i="9"/>
  <c r="CK59" i="9"/>
  <c r="CJ59" i="9"/>
  <c r="CN58" i="9"/>
  <c r="CM58" i="9"/>
  <c r="CL58" i="9"/>
  <c r="CJ58" i="9"/>
  <c r="CK58" i="9"/>
  <c r="BJ73" i="9"/>
  <c r="CF80" i="9"/>
  <c r="CD80" i="9"/>
  <c r="CC80" i="9"/>
  <c r="CB80" i="9"/>
  <c r="CF75" i="9"/>
  <c r="CD75" i="9"/>
  <c r="CC75" i="9"/>
  <c r="CF74" i="9"/>
  <c r="CD74" i="9"/>
  <c r="CC74" i="9"/>
  <c r="CB74" i="9"/>
  <c r="CF73" i="9"/>
  <c r="CE73" i="9"/>
  <c r="CE76" i="9" s="1"/>
  <c r="CM52" i="9" s="1"/>
  <c r="CC73" i="9"/>
  <c r="CF72" i="9"/>
  <c r="CD72" i="9"/>
  <c r="CC72" i="9"/>
  <c r="CG72" i="9" s="1"/>
  <c r="CF71" i="9"/>
  <c r="CD71" i="9"/>
  <c r="CC71" i="9"/>
  <c r="CB71" i="9"/>
  <c r="CD70" i="9"/>
  <c r="CC70" i="9"/>
  <c r="CB70" i="9"/>
  <c r="CB75" i="9"/>
  <c r="CC69" i="9"/>
  <c r="CB69" i="9"/>
  <c r="CD62" i="9"/>
  <c r="CC62" i="9"/>
  <c r="CB62" i="9"/>
  <c r="CD56" i="9"/>
  <c r="CC56" i="9"/>
  <c r="CB56" i="9"/>
  <c r="CF55" i="9"/>
  <c r="CE55" i="9"/>
  <c r="CD55" i="9"/>
  <c r="CC55" i="9"/>
  <c r="CB55" i="9"/>
  <c r="CF54" i="9"/>
  <c r="CE54" i="9"/>
  <c r="CC54" i="9"/>
  <c r="CB54" i="9"/>
  <c r="CF53" i="9"/>
  <c r="CD53" i="9"/>
  <c r="CC53" i="9"/>
  <c r="CB53" i="9"/>
  <c r="CC52" i="9"/>
  <c r="CB52" i="9"/>
  <c r="CC51" i="9"/>
  <c r="CB51" i="9"/>
  <c r="CD54" i="9"/>
  <c r="CF52" i="9"/>
  <c r="CE52" i="9"/>
  <c r="CD52" i="9"/>
  <c r="BW80" i="9"/>
  <c r="BV80" i="9"/>
  <c r="BU80" i="9"/>
  <c r="BT80" i="9"/>
  <c r="BS80" i="9"/>
  <c r="BW73" i="9"/>
  <c r="BV73" i="9"/>
  <c r="BT73" i="9"/>
  <c r="BS73" i="9"/>
  <c r="BU72" i="9"/>
  <c r="BT72" i="9"/>
  <c r="BX72" i="9" s="1"/>
  <c r="BW71" i="9"/>
  <c r="BV71" i="9"/>
  <c r="BU71" i="9"/>
  <c r="BT71" i="9"/>
  <c r="BS71" i="9"/>
  <c r="BW70" i="9"/>
  <c r="BV70" i="9"/>
  <c r="BU70" i="9"/>
  <c r="BT70" i="9"/>
  <c r="BS70" i="9"/>
  <c r="BW69" i="9"/>
  <c r="BV69" i="9"/>
  <c r="BU69" i="9"/>
  <c r="BU73" i="9"/>
  <c r="BT69" i="9"/>
  <c r="BJ80" i="9"/>
  <c r="BL73" i="9"/>
  <c r="BK73" i="9"/>
  <c r="BK72" i="9"/>
  <c r="BJ72" i="9"/>
  <c r="BN71" i="9"/>
  <c r="BN76" i="9" s="1"/>
  <c r="BM71" i="9"/>
  <c r="BJ71" i="9"/>
  <c r="BL70" i="9"/>
  <c r="BK70" i="9"/>
  <c r="BL80" i="9"/>
  <c r="BK80" i="9"/>
  <c r="BL71" i="9"/>
  <c r="BK71" i="9"/>
  <c r="BM70" i="9"/>
  <c r="BM76" i="9" s="1"/>
  <c r="CM54" i="9" s="1"/>
  <c r="BJ70" i="9"/>
  <c r="BK69" i="9"/>
  <c r="BJ69" i="9"/>
  <c r="BW60" i="9"/>
  <c r="BV60" i="9"/>
  <c r="BU60" i="9"/>
  <c r="BT60" i="9"/>
  <c r="BS60" i="9"/>
  <c r="BW52" i="9"/>
  <c r="BV52" i="9"/>
  <c r="BT52" i="9"/>
  <c r="BS52" i="9"/>
  <c r="BW51" i="9"/>
  <c r="BV51" i="9"/>
  <c r="BU51" i="9"/>
  <c r="BT51" i="9"/>
  <c r="BS51" i="9"/>
  <c r="BU52" i="9"/>
  <c r="BN60" i="9"/>
  <c r="BM60" i="9"/>
  <c r="BL60" i="9"/>
  <c r="BK60" i="9"/>
  <c r="BJ60" i="9"/>
  <c r="BJ51" i="9"/>
  <c r="BK51" i="9"/>
  <c r="BN54" i="9"/>
  <c r="BN56" i="9" s="1"/>
  <c r="BM54" i="9"/>
  <c r="BL54" i="9"/>
  <c r="BK54" i="9"/>
  <c r="BJ54" i="9"/>
  <c r="BL53" i="9"/>
  <c r="BK53" i="9"/>
  <c r="BJ53" i="9"/>
  <c r="BM52" i="9"/>
  <c r="BL52" i="9"/>
  <c r="BK52" i="9"/>
  <c r="BJ52" i="9"/>
  <c r="AQ34" i="9"/>
  <c r="AP34" i="9"/>
  <c r="AO34" i="9"/>
  <c r="AN34" i="9"/>
  <c r="AM34" i="9"/>
  <c r="AO33" i="9"/>
  <c r="AN33" i="9"/>
  <c r="AM33" i="9"/>
  <c r="AO32" i="9"/>
  <c r="AN32" i="9"/>
  <c r="AM32" i="9"/>
  <c r="AQ31" i="9"/>
  <c r="AP31" i="9"/>
  <c r="AO31" i="9"/>
  <c r="AN31" i="9"/>
  <c r="AM31" i="9"/>
  <c r="AQ30" i="9"/>
  <c r="AO30" i="9"/>
  <c r="AN30" i="9"/>
  <c r="AM30" i="9"/>
  <c r="AQ29" i="9"/>
  <c r="AP29" i="9"/>
  <c r="AO29" i="9"/>
  <c r="AN29" i="9"/>
  <c r="AM29" i="9"/>
  <c r="AR24" i="9"/>
  <c r="AR23" i="9"/>
  <c r="AR22" i="9"/>
  <c r="AR21" i="9"/>
  <c r="AR20" i="9"/>
  <c r="AR19" i="9"/>
  <c r="AR12" i="9"/>
  <c r="AR11" i="9"/>
  <c r="AR10" i="9"/>
  <c r="AR9" i="9"/>
  <c r="AR8" i="9"/>
  <c r="AR7" i="9"/>
  <c r="U28" i="9"/>
  <c r="U29" i="9"/>
  <c r="U30" i="9"/>
  <c r="U31" i="9"/>
  <c r="U32" i="9"/>
  <c r="U27" i="9"/>
  <c r="U22" i="9"/>
  <c r="U21" i="9"/>
  <c r="U20" i="9"/>
  <c r="U19" i="9"/>
  <c r="U18" i="9"/>
  <c r="H70" i="9"/>
  <c r="H71" i="9"/>
  <c r="H72" i="9"/>
  <c r="H73" i="9"/>
  <c r="H74" i="9"/>
  <c r="H75" i="9"/>
  <c r="H69" i="9"/>
  <c r="N70" i="9"/>
  <c r="N71" i="9"/>
  <c r="N72" i="9"/>
  <c r="N73" i="9"/>
  <c r="N74" i="9"/>
  <c r="N75" i="9"/>
  <c r="N69" i="9"/>
  <c r="AB13" i="9"/>
  <c r="AA13" i="9"/>
  <c r="T7" i="9"/>
  <c r="U7" i="9" s="1"/>
  <c r="Q7" i="9"/>
  <c r="R7" i="9" s="1"/>
  <c r="X8" i="9"/>
  <c r="X9" i="9"/>
  <c r="X10" i="9"/>
  <c r="X11" i="9"/>
  <c r="X12" i="9"/>
  <c r="N31" i="9"/>
  <c r="M31" i="9"/>
  <c r="L31" i="9"/>
  <c r="K31" i="9"/>
  <c r="J31" i="9"/>
  <c r="O12" i="9"/>
  <c r="L30" i="9"/>
  <c r="K30" i="9"/>
  <c r="J30" i="9"/>
  <c r="O11" i="9"/>
  <c r="O10" i="9"/>
  <c r="L29" i="9"/>
  <c r="K29" i="9"/>
  <c r="J29" i="9"/>
  <c r="O17" i="9"/>
  <c r="O18" i="9"/>
  <c r="O19" i="9"/>
  <c r="O20" i="9"/>
  <c r="O21" i="9"/>
  <c r="O16" i="9"/>
  <c r="N28" i="9"/>
  <c r="N27" i="9"/>
  <c r="N26" i="9"/>
  <c r="N33" i="9" s="1"/>
  <c r="M28" i="9"/>
  <c r="M26" i="9"/>
  <c r="M33" i="9" s="1"/>
  <c r="L28" i="9"/>
  <c r="L27" i="9"/>
  <c r="L26" i="9"/>
  <c r="L33" i="9" s="1"/>
  <c r="K28" i="9"/>
  <c r="K27" i="9"/>
  <c r="K26" i="9"/>
  <c r="K33" i="9" s="1"/>
  <c r="J28" i="9"/>
  <c r="J27" i="9"/>
  <c r="J26" i="9"/>
  <c r="J33" i="9" s="1"/>
  <c r="O9" i="9"/>
  <c r="O8" i="9"/>
  <c r="AC7" i="9"/>
  <c r="O7" i="9"/>
  <c r="BW76" i="9" l="1"/>
  <c r="BW82" i="9" s="1"/>
  <c r="BL56" i="9"/>
  <c r="BT56" i="9"/>
  <c r="BT62" i="9" s="1"/>
  <c r="O27" i="9"/>
  <c r="AR29" i="9"/>
  <c r="AR31" i="9"/>
  <c r="BO51" i="9"/>
  <c r="AR33" i="9"/>
  <c r="BO53" i="9"/>
  <c r="BK76" i="9"/>
  <c r="BL76" i="9"/>
  <c r="BL82" i="9" s="1"/>
  <c r="BX71" i="9"/>
  <c r="CB58" i="9"/>
  <c r="CB65" i="9" s="1"/>
  <c r="CG54" i="9"/>
  <c r="CC76" i="9"/>
  <c r="CC82" i="9" s="1"/>
  <c r="CD76" i="9"/>
  <c r="CD83" i="9" s="1"/>
  <c r="CG74" i="9"/>
  <c r="BS56" i="9"/>
  <c r="BS62" i="9" s="1"/>
  <c r="CC58" i="9"/>
  <c r="CK55" i="9" s="1"/>
  <c r="BU56" i="9"/>
  <c r="BU63" i="9" s="1"/>
  <c r="CG70" i="9"/>
  <c r="CL60" i="9"/>
  <c r="AR34" i="9"/>
  <c r="BV56" i="9"/>
  <c r="BV63" i="9" s="1"/>
  <c r="BK56" i="9"/>
  <c r="BK62" i="9" s="1"/>
  <c r="BL63" i="9"/>
  <c r="BL62" i="9"/>
  <c r="BO52" i="9"/>
  <c r="CF76" i="9"/>
  <c r="CF83" i="9" s="1"/>
  <c r="AR30" i="9"/>
  <c r="BW56" i="9"/>
  <c r="BW62" i="9" s="1"/>
  <c r="CG56" i="9"/>
  <c r="CJ60" i="9"/>
  <c r="O28" i="9"/>
  <c r="BX52" i="9"/>
  <c r="BX73" i="9"/>
  <c r="CK60" i="9"/>
  <c r="BJ56" i="9"/>
  <c r="BJ62" i="9" s="1"/>
  <c r="BU76" i="9"/>
  <c r="CL56" i="9" s="1"/>
  <c r="BO54" i="9"/>
  <c r="BO69" i="9"/>
  <c r="CE58" i="9"/>
  <c r="CM55" i="9" s="1"/>
  <c r="CF58" i="9"/>
  <c r="CN55" i="9" s="1"/>
  <c r="BO71" i="9"/>
  <c r="BX70" i="9"/>
  <c r="CD58" i="9"/>
  <c r="CL55" i="9" s="1"/>
  <c r="CB76" i="9"/>
  <c r="CJ52" i="9" s="1"/>
  <c r="CG71" i="9"/>
  <c r="CG73" i="9"/>
  <c r="CN53" i="9"/>
  <c r="BN63" i="9"/>
  <c r="BN62" i="9"/>
  <c r="CN54" i="9"/>
  <c r="BN83" i="9"/>
  <c r="CN52" i="9"/>
  <c r="BU82" i="9"/>
  <c r="BK82" i="9"/>
  <c r="CK54" i="9"/>
  <c r="BK83" i="9"/>
  <c r="CJ55" i="9"/>
  <c r="CB64" i="9"/>
  <c r="CJ51" i="9"/>
  <c r="BT63" i="9"/>
  <c r="CL53" i="9"/>
  <c r="CM60" i="9"/>
  <c r="BM56" i="9"/>
  <c r="CN60" i="9"/>
  <c r="O30" i="9"/>
  <c r="AR32" i="9"/>
  <c r="BW83" i="9"/>
  <c r="CG75" i="9"/>
  <c r="CN56" i="9"/>
  <c r="BJ76" i="9"/>
  <c r="O26" i="9"/>
  <c r="O31" i="9"/>
  <c r="CE82" i="9"/>
  <c r="CG69" i="9"/>
  <c r="CG55" i="9"/>
  <c r="CG53" i="9"/>
  <c r="CE65" i="9"/>
  <c r="CG51" i="9"/>
  <c r="CG52" i="9"/>
  <c r="BS76" i="9"/>
  <c r="BT76" i="9"/>
  <c r="BV76" i="9"/>
  <c r="BX69" i="9"/>
  <c r="BO72" i="9"/>
  <c r="BM83" i="9"/>
  <c r="BM82" i="9"/>
  <c r="BO70" i="9"/>
  <c r="BN82" i="9"/>
  <c r="BX51" i="9"/>
  <c r="O29" i="9"/>
  <c r="AD13" i="9"/>
  <c r="AF13" i="9" s="1"/>
  <c r="O33" i="9" l="1"/>
  <c r="CK51" i="9"/>
  <c r="CC64" i="9"/>
  <c r="BK63" i="9"/>
  <c r="BW63" i="9"/>
  <c r="BU83" i="9"/>
  <c r="CF65" i="9"/>
  <c r="CK53" i="9"/>
  <c r="BS63" i="9"/>
  <c r="BU62" i="9"/>
  <c r="CF82" i="9"/>
  <c r="CL51" i="9"/>
  <c r="CL54" i="9"/>
  <c r="CC65" i="9"/>
  <c r="BL83" i="9"/>
  <c r="BX56" i="9"/>
  <c r="BO56" i="9"/>
  <c r="BJ63" i="9"/>
  <c r="CL52" i="9"/>
  <c r="CM51" i="9"/>
  <c r="CB83" i="9"/>
  <c r="CK52" i="9"/>
  <c r="CD82" i="9"/>
  <c r="CG76" i="9"/>
  <c r="BV62" i="9"/>
  <c r="CD64" i="9"/>
  <c r="CC83" i="9"/>
  <c r="CD65" i="9"/>
  <c r="CN51" i="9"/>
  <c r="CN57" i="9" s="1"/>
  <c r="CN61" i="9" s="1"/>
  <c r="CJ53" i="9"/>
  <c r="CG58" i="9"/>
  <c r="CB82" i="9"/>
  <c r="BJ82" i="9"/>
  <c r="BJ83" i="9"/>
  <c r="CJ54" i="9"/>
  <c r="BO76" i="9"/>
  <c r="BV82" i="9"/>
  <c r="CM56" i="9"/>
  <c r="BV83" i="9"/>
  <c r="BS83" i="9"/>
  <c r="BX76" i="9"/>
  <c r="CJ56" i="9"/>
  <c r="BS82" i="9"/>
  <c r="CK56" i="9"/>
  <c r="BT83" i="9"/>
  <c r="BT82" i="9"/>
  <c r="BM62" i="9"/>
  <c r="CM53" i="9"/>
  <c r="BM63" i="9"/>
  <c r="CE83" i="9"/>
  <c r="CF64" i="9"/>
  <c r="CE64" i="9"/>
  <c r="CL57" i="9" l="1"/>
  <c r="CL61" i="9" s="1"/>
  <c r="CK57" i="9"/>
  <c r="CK61" i="9" s="1"/>
  <c r="CJ57" i="9"/>
  <c r="CJ61" i="9" s="1"/>
  <c r="CM57" i="9"/>
  <c r="CM61" i="9" s="1"/>
  <c r="AA7" i="9" l="1"/>
  <c r="AB7" i="9"/>
  <c r="X7" i="9"/>
  <c r="AD7" i="9" l="1"/>
  <c r="AF7" i="9" s="1"/>
  <c r="W7" i="9"/>
  <c r="Y7" i="9" l="1"/>
  <c r="Z7" i="9" s="1"/>
  <c r="P8" i="9"/>
  <c r="W8" i="9" l="1"/>
  <c r="T8" i="9"/>
  <c r="U8" i="9" s="1"/>
  <c r="Q8" i="9"/>
  <c r="R8" i="9" s="1"/>
  <c r="AB8" i="9" l="1"/>
  <c r="AA8" i="9"/>
  <c r="P9" i="9"/>
  <c r="Y8" i="9"/>
  <c r="Z8" i="9" s="1"/>
  <c r="AD8" i="9" l="1"/>
  <c r="AF8" i="9" s="1"/>
  <c r="T9" i="9"/>
  <c r="U9" i="9" s="1"/>
  <c r="Q9" i="9"/>
  <c r="R9" i="9" s="1"/>
  <c r="W9" i="9"/>
  <c r="Y9" i="9" l="1"/>
  <c r="Z9" i="9" s="1"/>
  <c r="P10" i="9"/>
  <c r="AB9" i="9"/>
  <c r="AA9" i="9"/>
  <c r="Q10" i="9" l="1"/>
  <c r="R10" i="9" s="1"/>
  <c r="T10" i="9"/>
  <c r="U10" i="9" s="1"/>
  <c r="W10" i="9"/>
  <c r="AD9" i="9"/>
  <c r="AF9" i="9" s="1"/>
  <c r="P11" i="9" l="1"/>
  <c r="Y10" i="9"/>
  <c r="Z10" i="9" s="1"/>
  <c r="AB10" i="9"/>
  <c r="AA10" i="9"/>
  <c r="AD10" i="9" l="1"/>
  <c r="AF10" i="9" s="1"/>
  <c r="W11" i="9"/>
  <c r="T11" i="9"/>
  <c r="U11" i="9" s="1"/>
  <c r="Q11" i="9"/>
  <c r="R11" i="9" s="1"/>
  <c r="AA11" i="9" l="1"/>
  <c r="AB11" i="9"/>
  <c r="Y11" i="9"/>
  <c r="Z11" i="9" s="1"/>
  <c r="P12" i="9"/>
  <c r="AD11" i="9" l="1"/>
  <c r="AF11" i="9" s="1"/>
  <c r="Q12" i="9"/>
  <c r="R12" i="9" s="1"/>
  <c r="T12" i="9"/>
  <c r="U12" i="9" s="1"/>
  <c r="W12" i="9"/>
  <c r="Y12" i="9" s="1"/>
  <c r="Z12" i="9" s="1"/>
  <c r="AB12" i="9" l="1"/>
  <c r="AA12" i="9"/>
  <c r="AD12" i="9" l="1"/>
  <c r="AF12" i="9" s="1"/>
</calcChain>
</file>

<file path=xl/sharedStrings.xml><?xml version="1.0" encoding="utf-8"?>
<sst xmlns="http://schemas.openxmlformats.org/spreadsheetml/2006/main" count="341" uniqueCount="121">
  <si>
    <t>Sign Up a Friend</t>
  </si>
  <si>
    <t>Find nearby friends</t>
  </si>
  <si>
    <t>Reach out to non-exercisers</t>
  </si>
  <si>
    <t>Bike to work</t>
  </si>
  <si>
    <t>Message Customers with tips and ideas</t>
  </si>
  <si>
    <t>Campaign Name</t>
  </si>
  <si>
    <t>Target</t>
  </si>
  <si>
    <t>Comments</t>
  </si>
  <si>
    <t>About</t>
  </si>
  <si>
    <t>Rebates/Referral for New customers</t>
  </si>
  <si>
    <t>Provides short term boost. Long term - not much</t>
  </si>
  <si>
    <t xml:space="preserve">Helps locate friends exercising nearby </t>
  </si>
  <si>
    <t>Existing Cutomer - Retention</t>
  </si>
  <si>
    <t>New Customer - Acquisition</t>
  </si>
  <si>
    <t>Promote retention by keeping customers engaged socially</t>
  </si>
  <si>
    <t>Features appealing to fitness oriented customers</t>
  </si>
  <si>
    <t>Tracks regular fitness regimen.</t>
  </si>
  <si>
    <t>Promotes product features to regular customers</t>
  </si>
  <si>
    <t>It's easy to get started</t>
  </si>
  <si>
    <t>Customer signup made easy</t>
  </si>
  <si>
    <t>Promotes simplicity in signup</t>
  </si>
  <si>
    <t>Prevents attrition by raising product awareness</t>
  </si>
  <si>
    <t>Promotes healthy habits, nutrieous diet</t>
  </si>
  <si>
    <t>Emphasize benefits of healthy lifestyle</t>
  </si>
  <si>
    <t>Prevents attrition</t>
  </si>
  <si>
    <t>Increase awareness to infrequent users based on usage data</t>
  </si>
  <si>
    <t>Remarketing to website visitors</t>
  </si>
  <si>
    <t>Provides reminders via search and facebooks ads to prospects</t>
  </si>
  <si>
    <t>Promotes awareness and price discount</t>
  </si>
  <si>
    <t>10,000 steps per day challenge</t>
  </si>
  <si>
    <t>Build awareness, regular use and brand loyalty</t>
  </si>
  <si>
    <t>Promote regular use</t>
  </si>
  <si>
    <t>Grow potential market in non-traditional forums through tech, news and hobbies sites</t>
  </si>
  <si>
    <t>Promotes product awareness for non-customers</t>
  </si>
  <si>
    <t>Retention, brand engagement</t>
  </si>
  <si>
    <t>Join friends and co-works for go-green; Brand engagement</t>
  </si>
  <si>
    <t>New member price discount</t>
  </si>
  <si>
    <t>Shows 10% increase in acquisition</t>
  </si>
  <si>
    <t>Encourage new signups with heavily discounted devices</t>
  </si>
  <si>
    <t>Promote scoial media features</t>
  </si>
  <si>
    <t>Encourage social media engagement</t>
  </si>
  <si>
    <t>Share success stories; Engage customers</t>
  </si>
  <si>
    <t>+ Correlation</t>
  </si>
  <si>
    <t>- Correlation</t>
  </si>
  <si>
    <t>FB</t>
  </si>
  <si>
    <t>FB, Email</t>
  </si>
  <si>
    <t>Branded Websites, FB, Email</t>
  </si>
  <si>
    <t>Email, FB,TV, Branded Search</t>
  </si>
  <si>
    <t>Email, FB</t>
  </si>
  <si>
    <t>FB, Email, TV, Branded Search</t>
  </si>
  <si>
    <t>Branded Search, Web Visits, FB, Email</t>
  </si>
  <si>
    <t>Email,FB, TV</t>
  </si>
  <si>
    <t>Email,FB</t>
  </si>
  <si>
    <t>Email,TV</t>
  </si>
  <si>
    <t>FB, Email, TV</t>
  </si>
  <si>
    <t>Branded Search</t>
  </si>
  <si>
    <t>Email</t>
  </si>
  <si>
    <t>Amount</t>
  </si>
  <si>
    <t>Facebook</t>
  </si>
  <si>
    <t>Television</t>
  </si>
  <si>
    <t>Branded</t>
  </si>
  <si>
    <t>UnBranded</t>
  </si>
  <si>
    <t>Attrition</t>
  </si>
  <si>
    <t>Total Customers</t>
  </si>
  <si>
    <t>Year 1</t>
  </si>
  <si>
    <t>Year 2</t>
  </si>
  <si>
    <t>Year 3</t>
  </si>
  <si>
    <t>Year 4</t>
  </si>
  <si>
    <t>Year 5</t>
  </si>
  <si>
    <t>Year 6</t>
  </si>
  <si>
    <t>Impressions</t>
  </si>
  <si>
    <t>Basline - New</t>
  </si>
  <si>
    <t>Baseline - Attrition</t>
  </si>
  <si>
    <t>Net New Customers</t>
  </si>
  <si>
    <t>Start of Year</t>
  </si>
  <si>
    <t>Revenue - New</t>
  </si>
  <si>
    <t>Revenue - Recurring</t>
  </si>
  <si>
    <t>Total Revenue</t>
  </si>
  <si>
    <t>Mktg - Revenue - New</t>
  </si>
  <si>
    <t>Mktg- Revenue - Recurring</t>
  </si>
  <si>
    <t>Mktg-New Customers</t>
  </si>
  <si>
    <t>Mktg-Retention</t>
  </si>
  <si>
    <t>Variable Costs</t>
  </si>
  <si>
    <t>Mktg-Spending</t>
  </si>
  <si>
    <t>Gross Gain</t>
  </si>
  <si>
    <t>ROI</t>
  </si>
  <si>
    <t>Channel Impressions</t>
  </si>
  <si>
    <t>Website Impressions</t>
  </si>
  <si>
    <t>CTR</t>
  </si>
  <si>
    <t>Tot-Impressions</t>
  </si>
  <si>
    <t>* 0.05%</t>
  </si>
  <si>
    <t>* 0.07%</t>
  </si>
  <si>
    <t>R * 30</t>
  </si>
  <si>
    <t>(R + U) * 50</t>
  </si>
  <si>
    <t>(AD-AE)/AE</t>
  </si>
  <si>
    <t>(AA+AB)-AC</t>
  </si>
  <si>
    <t>P * 0.05</t>
  </si>
  <si>
    <t>S-Q</t>
  </si>
  <si>
    <t>T-V</t>
  </si>
  <si>
    <t>TV</t>
  </si>
  <si>
    <t>Web</t>
  </si>
  <si>
    <t>Slope</t>
  </si>
  <si>
    <t>Web Visits</t>
  </si>
  <si>
    <t>Cost Per Impressions</t>
  </si>
  <si>
    <t>Amout Spent</t>
  </si>
  <si>
    <t>YEAR 3</t>
  </si>
  <si>
    <t>YEAR 1</t>
  </si>
  <si>
    <t>YEAR 4</t>
  </si>
  <si>
    <t>YEAR 6</t>
  </si>
  <si>
    <t>YEAR 5</t>
  </si>
  <si>
    <t>YEAR 2</t>
  </si>
  <si>
    <t>Period</t>
  </si>
  <si>
    <t>CTC</t>
  </si>
  <si>
    <t>Message Customers With tips and ideas</t>
  </si>
  <si>
    <t>Message customers With tips and ideas</t>
  </si>
  <si>
    <t>Remarketing website visitors</t>
  </si>
  <si>
    <t>Sign up a friend</t>
  </si>
  <si>
    <t>Features appealing to fitness-oriented customers</t>
  </si>
  <si>
    <t>Promote Social media features</t>
  </si>
  <si>
    <t>Avg Rate</t>
  </si>
  <si>
    <t>Exiting Cutomer - Retention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</si>
</sst>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7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8"/>
      <name val="Calibri"/>
      <family val="2"/>
      <scheme val="minor"/>
    </font>
    <font>
      <b/>
      <sz val="12"/>
      <color rgb="FFFF0000"/>
      <name val="Calibri"/>
      <family val="2"/>
      <scheme val="minor"/>
    </font>
  </fonts>
  <fills count="1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C1C0F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E1DDF6"/>
        <bgColor indexed="64"/>
      </patternFill>
    </fill>
  </fills>
  <borders count="4">
    <border>
      <left/>
      <right/>
      <top/>
      <bottom/>
      <diagonal/>
    </border>
    <border>
      <left style="thin">
        <color rgb="FFE1DDF6"/>
      </left>
      <right style="thin">
        <color rgb="FFE1DDF6"/>
      </right>
      <top style="thin">
        <color rgb="FFE1DDF6"/>
      </top>
      <bottom style="thin">
        <color rgb="FFE1DDF6"/>
      </bottom>
      <diagonal/>
    </border>
    <border>
      <left/>
      <right style="thin">
        <color rgb="FFE1DDF6"/>
      </right>
      <top style="thin">
        <color rgb="FFE1DDF6"/>
      </top>
      <bottom style="thin">
        <color rgb="FFE1DDF6"/>
      </bottom>
      <diagonal/>
    </border>
    <border>
      <left/>
      <right/>
      <top/>
      <bottom style="thin">
        <color rgb="FFE1DDF6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71">
    <xf numFmtId="0" fontId="0" fillId="0" borderId="0" xfId="0"/>
    <xf numFmtId="0" fontId="0" fillId="2" borderId="0" xfId="0" applyFill="1"/>
    <xf numFmtId="0" fontId="0" fillId="2" borderId="1" xfId="0" applyFill="1" applyBorder="1"/>
    <xf numFmtId="0" fontId="3" fillId="3" borderId="1" xfId="0" applyFont="1" applyFill="1" applyBorder="1"/>
    <xf numFmtId="0" fontId="3" fillId="3" borderId="1" xfId="0" quotePrefix="1" applyFont="1" applyFill="1" applyBorder="1"/>
    <xf numFmtId="164" fontId="0" fillId="2" borderId="0" xfId="0" applyNumberFormat="1" applyFill="1"/>
    <xf numFmtId="0" fontId="0" fillId="2" borderId="0" xfId="0" applyFill="1" applyAlignment="1">
      <alignment horizontal="center"/>
    </xf>
    <xf numFmtId="164" fontId="0" fillId="2" borderId="0" xfId="1" applyNumberFormat="1" applyFont="1" applyFill="1" applyAlignment="1">
      <alignment horizontal="center"/>
    </xf>
    <xf numFmtId="0" fontId="0" fillId="2" borderId="1" xfId="0" applyFill="1" applyBorder="1" applyAlignment="1">
      <alignment horizontal="center"/>
    </xf>
    <xf numFmtId="164" fontId="0" fillId="2" borderId="1" xfId="1" applyNumberFormat="1" applyFont="1" applyFill="1" applyBorder="1" applyAlignment="1">
      <alignment horizontal="center"/>
    </xf>
    <xf numFmtId="164" fontId="0" fillId="2" borderId="1" xfId="0" applyNumberForma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3" fillId="3" borderId="1" xfId="0" applyFont="1" applyFill="1" applyBorder="1" applyAlignment="1">
      <alignment horizontal="center"/>
    </xf>
    <xf numFmtId="164" fontId="0" fillId="2" borderId="1" xfId="1" applyNumberFormat="1" applyFont="1" applyFill="1" applyBorder="1" applyAlignment="1">
      <alignment vertical="center"/>
    </xf>
    <xf numFmtId="0" fontId="3" fillId="4" borderId="1" xfId="0" applyFont="1" applyFill="1" applyBorder="1" applyAlignment="1">
      <alignment horizontal="center"/>
    </xf>
    <xf numFmtId="164" fontId="0" fillId="2" borderId="1" xfId="0" applyNumberFormat="1" applyFill="1" applyBorder="1"/>
    <xf numFmtId="164" fontId="0" fillId="6" borderId="1" xfId="1" applyNumberFormat="1" applyFont="1" applyFill="1" applyBorder="1" applyAlignment="1">
      <alignment horizontal="center"/>
    </xf>
    <xf numFmtId="164" fontId="0" fillId="7" borderId="1" xfId="1" applyNumberFormat="1" applyFont="1" applyFill="1" applyBorder="1" applyAlignment="1">
      <alignment horizontal="center"/>
    </xf>
    <xf numFmtId="9" fontId="0" fillId="2" borderId="1" xfId="2" applyFont="1" applyFill="1" applyBorder="1" applyAlignment="1">
      <alignment horizontal="center"/>
    </xf>
    <xf numFmtId="164" fontId="0" fillId="8" borderId="1" xfId="1" applyNumberFormat="1" applyFont="1" applyFill="1" applyBorder="1" applyAlignment="1">
      <alignment horizontal="center"/>
    </xf>
    <xf numFmtId="0" fontId="3" fillId="9" borderId="1" xfId="0" applyFont="1" applyFill="1" applyBorder="1" applyAlignment="1">
      <alignment horizontal="center"/>
    </xf>
    <xf numFmtId="0" fontId="3" fillId="10" borderId="1" xfId="0" applyFont="1" applyFill="1" applyBorder="1" applyAlignment="1">
      <alignment horizontal="center"/>
    </xf>
    <xf numFmtId="43" fontId="0" fillId="2" borderId="0" xfId="0" applyNumberFormat="1" applyFill="1"/>
    <xf numFmtId="0" fontId="0" fillId="10" borderId="0" xfId="0" applyFill="1"/>
    <xf numFmtId="2" fontId="0" fillId="8" borderId="1" xfId="0" applyNumberFormat="1" applyFill="1" applyBorder="1" applyAlignment="1">
      <alignment horizontal="center"/>
    </xf>
    <xf numFmtId="0" fontId="3" fillId="4" borderId="1" xfId="0" applyFont="1" applyFill="1" applyBorder="1" applyAlignment="1">
      <alignment horizontal="left"/>
    </xf>
    <xf numFmtId="164" fontId="0" fillId="2" borderId="1" xfId="1" applyNumberFormat="1" applyFont="1" applyFill="1" applyBorder="1" applyAlignment="1">
      <alignment horizontal="left"/>
    </xf>
    <xf numFmtId="164" fontId="0" fillId="2" borderId="1" xfId="1" applyNumberFormat="1" applyFont="1" applyFill="1" applyBorder="1" applyAlignment="1">
      <alignment horizontal="left" vertical="center"/>
    </xf>
    <xf numFmtId="9" fontId="0" fillId="6" borderId="1" xfId="2" applyFont="1" applyFill="1" applyBorder="1" applyAlignment="1">
      <alignment horizontal="center"/>
    </xf>
    <xf numFmtId="164" fontId="0" fillId="2" borderId="1" xfId="1" applyNumberFormat="1" applyFont="1" applyFill="1" applyBorder="1"/>
    <xf numFmtId="0" fontId="3" fillId="14" borderId="0" xfId="0" applyFont="1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164" fontId="0" fillId="2" borderId="0" xfId="1" applyNumberFormat="1" applyFont="1" applyFill="1" applyBorder="1" applyAlignment="1">
      <alignment horizontal="center"/>
    </xf>
    <xf numFmtId="0" fontId="0" fillId="2" borderId="0" xfId="0" applyFill="1" applyBorder="1"/>
    <xf numFmtId="0" fontId="3" fillId="2" borderId="0" xfId="0" applyFont="1" applyFill="1" applyBorder="1" applyAlignment="1">
      <alignment horizontal="center"/>
    </xf>
    <xf numFmtId="0" fontId="0" fillId="2" borderId="2" xfId="0" applyFill="1" applyBorder="1" applyAlignment="1">
      <alignment horizontal="center"/>
    </xf>
    <xf numFmtId="164" fontId="0" fillId="2" borderId="2" xfId="1" applyNumberFormat="1" applyFont="1" applyFill="1" applyBorder="1" applyAlignment="1">
      <alignment horizontal="center"/>
    </xf>
    <xf numFmtId="0" fontId="3" fillId="14" borderId="1" xfId="0" applyFont="1" applyFill="1" applyBorder="1" applyAlignment="1">
      <alignment horizontal="center"/>
    </xf>
    <xf numFmtId="0" fontId="0" fillId="2" borderId="0" xfId="0" applyFill="1" applyAlignment="1">
      <alignment horizontal="left"/>
    </xf>
    <xf numFmtId="0" fontId="0" fillId="2" borderId="1" xfId="0" applyFill="1" applyBorder="1" applyAlignment="1">
      <alignment horizontal="left"/>
    </xf>
    <xf numFmtId="0" fontId="0" fillId="2" borderId="1" xfId="0" applyFill="1" applyBorder="1" applyAlignment="1">
      <alignment horizontal="left" vertical="center"/>
    </xf>
    <xf numFmtId="0" fontId="3" fillId="14" borderId="1" xfId="0" applyFont="1" applyFill="1" applyBorder="1" applyAlignment="1">
      <alignment horizontal="left"/>
    </xf>
    <xf numFmtId="0" fontId="0" fillId="2" borderId="1" xfId="0" applyFill="1" applyBorder="1" applyAlignment="1">
      <alignment horizontal="center" wrapText="1"/>
    </xf>
    <xf numFmtId="0" fontId="3" fillId="4" borderId="1" xfId="0" applyFont="1" applyFill="1" applyBorder="1" applyAlignment="1">
      <alignment horizontal="center" wrapText="1"/>
    </xf>
    <xf numFmtId="0" fontId="3" fillId="3" borderId="1" xfId="0" applyFont="1" applyFill="1" applyBorder="1" applyAlignment="1">
      <alignment horizontal="center" wrapText="1"/>
    </xf>
    <xf numFmtId="0" fontId="3" fillId="9" borderId="1" xfId="0" applyFont="1" applyFill="1" applyBorder="1" applyAlignment="1">
      <alignment horizontal="center" wrapText="1"/>
    </xf>
    <xf numFmtId="2" fontId="0" fillId="15" borderId="1" xfId="0" applyNumberFormat="1" applyFill="1" applyBorder="1" applyAlignment="1">
      <alignment horizontal="center"/>
    </xf>
    <xf numFmtId="164" fontId="0" fillId="15" borderId="1" xfId="1" applyNumberFormat="1" applyFont="1" applyFill="1" applyBorder="1" applyAlignment="1">
      <alignment horizontal="center"/>
    </xf>
    <xf numFmtId="164" fontId="0" fillId="15" borderId="1" xfId="0" applyNumberFormat="1" applyFill="1" applyBorder="1"/>
    <xf numFmtId="164" fontId="4" fillId="16" borderId="1" xfId="1" applyNumberFormat="1" applyFont="1" applyFill="1" applyBorder="1" applyAlignment="1">
      <alignment horizontal="center"/>
    </xf>
    <xf numFmtId="0" fontId="3" fillId="17" borderId="1" xfId="0" applyFont="1" applyFill="1" applyBorder="1" applyAlignment="1">
      <alignment horizontal="center"/>
    </xf>
    <xf numFmtId="0" fontId="3" fillId="17" borderId="1" xfId="0" applyFont="1" applyFill="1" applyBorder="1" applyAlignment="1">
      <alignment horizontal="center" wrapText="1"/>
    </xf>
    <xf numFmtId="0" fontId="3" fillId="2" borderId="1" xfId="0" applyFont="1" applyFill="1" applyBorder="1" applyAlignment="1">
      <alignment horizontal="center"/>
    </xf>
    <xf numFmtId="9" fontId="3" fillId="2" borderId="1" xfId="2" applyFont="1" applyFill="1" applyBorder="1" applyAlignment="1">
      <alignment horizontal="center"/>
    </xf>
    <xf numFmtId="9" fontId="3" fillId="15" borderId="0" xfId="0" applyNumberFormat="1" applyFont="1" applyFill="1" applyAlignment="1">
      <alignment horizontal="center"/>
    </xf>
    <xf numFmtId="0" fontId="3" fillId="15" borderId="0" xfId="0" applyFont="1" applyFill="1" applyAlignment="1">
      <alignment horizontal="center"/>
    </xf>
    <xf numFmtId="9" fontId="0" fillId="15" borderId="1" xfId="2" applyFont="1" applyFill="1" applyBorder="1" applyAlignment="1">
      <alignment horizontal="center"/>
    </xf>
    <xf numFmtId="9" fontId="0" fillId="5" borderId="1" xfId="2" applyFont="1" applyFill="1" applyBorder="1" applyAlignment="1">
      <alignment horizontal="center"/>
    </xf>
    <xf numFmtId="164" fontId="0" fillId="3" borderId="1" xfId="1" applyNumberFormat="1" applyFont="1" applyFill="1" applyBorder="1" applyAlignment="1">
      <alignment horizontal="center"/>
    </xf>
    <xf numFmtId="0" fontId="3" fillId="18" borderId="1" xfId="0" applyFont="1" applyFill="1" applyBorder="1" applyAlignment="1">
      <alignment horizontal="center"/>
    </xf>
    <xf numFmtId="0" fontId="3" fillId="14" borderId="3" xfId="0" applyFont="1" applyFill="1" applyBorder="1" applyAlignment="1">
      <alignment horizontal="center"/>
    </xf>
    <xf numFmtId="0" fontId="2" fillId="12" borderId="0" xfId="0" applyFont="1" applyFill="1" applyAlignment="1">
      <alignment horizontal="center" vertical="center"/>
    </xf>
    <xf numFmtId="0" fontId="2" fillId="12" borderId="3" xfId="0" applyFont="1" applyFill="1" applyBorder="1" applyAlignment="1">
      <alignment horizontal="center" vertical="center"/>
    </xf>
    <xf numFmtId="0" fontId="2" fillId="10" borderId="0" xfId="0" applyFont="1" applyFill="1" applyAlignment="1">
      <alignment horizontal="center" vertical="center"/>
    </xf>
    <xf numFmtId="0" fontId="2" fillId="10" borderId="3" xfId="0" applyFont="1" applyFill="1" applyBorder="1" applyAlignment="1">
      <alignment horizontal="center" vertical="center"/>
    </xf>
    <xf numFmtId="0" fontId="2" fillId="8" borderId="0" xfId="0" applyFont="1" applyFill="1" applyAlignment="1">
      <alignment horizontal="center" vertical="center"/>
    </xf>
    <xf numFmtId="0" fontId="2" fillId="8" borderId="3" xfId="0" applyFont="1" applyFill="1" applyBorder="1" applyAlignment="1">
      <alignment horizontal="center" vertical="center"/>
    </xf>
    <xf numFmtId="0" fontId="2" fillId="11" borderId="0" xfId="0" applyFont="1" applyFill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0" fontId="6" fillId="13" borderId="0" xfId="0" applyFont="1" applyFill="1" applyAlignment="1">
      <alignment horizontal="center" vertical="center"/>
    </xf>
    <xf numFmtId="0" fontId="6" fillId="13" borderId="3" xfId="0" applyFont="1" applyFill="1" applyBorder="1" applyAlignment="1">
      <alignment horizontal="center" vertical="center"/>
    </xf>
  </cellXfs>
  <cellStyles count="3">
    <cellStyle name="Comma" xfId="1" builtinId="3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E1DDF6"/>
      <color rgb="FFC1C0F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.png"/><Relationship Id="rId3" Type="http://schemas.openxmlformats.org/officeDocument/2006/relationships/image" Target="../media/image50.png"/><Relationship Id="rId7" Type="http://schemas.openxmlformats.org/officeDocument/2006/relationships/image" Target="../media/image54.png"/><Relationship Id="rId12" Type="http://schemas.openxmlformats.org/officeDocument/2006/relationships/image" Target="../media/image59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6" Type="http://schemas.openxmlformats.org/officeDocument/2006/relationships/image" Target="../media/image53.png"/><Relationship Id="rId11" Type="http://schemas.openxmlformats.org/officeDocument/2006/relationships/image" Target="../media/image58.png"/><Relationship Id="rId5" Type="http://schemas.openxmlformats.org/officeDocument/2006/relationships/image" Target="../media/image52.png"/><Relationship Id="rId10" Type="http://schemas.openxmlformats.org/officeDocument/2006/relationships/image" Target="../media/image57.png"/><Relationship Id="rId4" Type="http://schemas.openxmlformats.org/officeDocument/2006/relationships/image" Target="../media/image51.png"/><Relationship Id="rId9" Type="http://schemas.openxmlformats.org/officeDocument/2006/relationships/image" Target="../media/image5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3" Type="http://schemas.openxmlformats.org/officeDocument/2006/relationships/image" Target="../media/image62.png"/><Relationship Id="rId7" Type="http://schemas.openxmlformats.org/officeDocument/2006/relationships/image" Target="../media/image66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5" Type="http://schemas.openxmlformats.org/officeDocument/2006/relationships/image" Target="../media/image64.png"/><Relationship Id="rId4" Type="http://schemas.openxmlformats.org/officeDocument/2006/relationships/image" Target="../media/image63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.png"/><Relationship Id="rId3" Type="http://schemas.openxmlformats.org/officeDocument/2006/relationships/image" Target="../media/image70.png"/><Relationship Id="rId7" Type="http://schemas.openxmlformats.org/officeDocument/2006/relationships/image" Target="../media/image74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Relationship Id="rId9" Type="http://schemas.openxmlformats.org/officeDocument/2006/relationships/image" Target="../media/image7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79.png"/><Relationship Id="rId7" Type="http://schemas.openxmlformats.org/officeDocument/2006/relationships/image" Target="../media/image83.png"/><Relationship Id="rId12" Type="http://schemas.openxmlformats.org/officeDocument/2006/relationships/image" Target="../media/image88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82.png"/><Relationship Id="rId11" Type="http://schemas.openxmlformats.org/officeDocument/2006/relationships/image" Target="../media/image87.png"/><Relationship Id="rId5" Type="http://schemas.openxmlformats.org/officeDocument/2006/relationships/image" Target="../media/image81.png"/><Relationship Id="rId10" Type="http://schemas.openxmlformats.org/officeDocument/2006/relationships/image" Target="../media/image86.png"/><Relationship Id="rId4" Type="http://schemas.openxmlformats.org/officeDocument/2006/relationships/image" Target="../media/image80.png"/><Relationship Id="rId9" Type="http://schemas.openxmlformats.org/officeDocument/2006/relationships/image" Target="../media/image8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97.png"/><Relationship Id="rId3" Type="http://schemas.openxmlformats.org/officeDocument/2006/relationships/image" Target="../media/image91.png"/><Relationship Id="rId7" Type="http://schemas.openxmlformats.org/officeDocument/2006/relationships/image" Target="../media/image17.png"/><Relationship Id="rId12" Type="http://schemas.openxmlformats.org/officeDocument/2006/relationships/image" Target="../media/image96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6" Type="http://schemas.openxmlformats.org/officeDocument/2006/relationships/image" Target="../media/image16.png"/><Relationship Id="rId11" Type="http://schemas.openxmlformats.org/officeDocument/2006/relationships/image" Target="../media/image95.png"/><Relationship Id="rId5" Type="http://schemas.openxmlformats.org/officeDocument/2006/relationships/image" Target="../media/image93.png"/><Relationship Id="rId15" Type="http://schemas.openxmlformats.org/officeDocument/2006/relationships/image" Target="../media/image99.png"/><Relationship Id="rId10" Type="http://schemas.openxmlformats.org/officeDocument/2006/relationships/image" Target="../media/image94.png"/><Relationship Id="rId4" Type="http://schemas.openxmlformats.org/officeDocument/2006/relationships/image" Target="../media/image92.png"/><Relationship Id="rId9" Type="http://schemas.openxmlformats.org/officeDocument/2006/relationships/image" Target="../media/image19.png"/><Relationship Id="rId14" Type="http://schemas.openxmlformats.org/officeDocument/2006/relationships/image" Target="../media/image9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70.png"/><Relationship Id="rId7" Type="http://schemas.openxmlformats.org/officeDocument/2006/relationships/image" Target="../media/image103.png"/><Relationship Id="rId2" Type="http://schemas.openxmlformats.org/officeDocument/2006/relationships/image" Target="../media/image74.png"/><Relationship Id="rId1" Type="http://schemas.openxmlformats.org/officeDocument/2006/relationships/image" Target="../media/image100.png"/><Relationship Id="rId6" Type="http://schemas.openxmlformats.org/officeDocument/2006/relationships/image" Target="../media/image102.png"/><Relationship Id="rId11" Type="http://schemas.openxmlformats.org/officeDocument/2006/relationships/image" Target="../media/image80.png"/><Relationship Id="rId5" Type="http://schemas.openxmlformats.org/officeDocument/2006/relationships/image" Target="../media/image101.png"/><Relationship Id="rId10" Type="http://schemas.openxmlformats.org/officeDocument/2006/relationships/image" Target="../media/image45.png"/><Relationship Id="rId4" Type="http://schemas.openxmlformats.org/officeDocument/2006/relationships/image" Target="../media/image2.png"/><Relationship Id="rId9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384402</xdr:colOff>
      <xdr:row>25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DD30ADC-FCC6-1249-9F88-4B7E865EF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406400"/>
          <a:ext cx="10290402" cy="4762500"/>
        </a:xfrm>
        <a:prstGeom prst="rect">
          <a:avLst/>
        </a:prstGeom>
      </xdr:spPr>
    </xdr:pic>
    <xdr:clientData/>
  </xdr:twoCellAnchor>
  <xdr:twoCellAnchor editAs="oneCell">
    <xdr:from>
      <xdr:col>27</xdr:col>
      <xdr:colOff>800100</xdr:colOff>
      <xdr:row>3</xdr:row>
      <xdr:rowOff>177801</xdr:rowOff>
    </xdr:from>
    <xdr:to>
      <xdr:col>39</xdr:col>
      <xdr:colOff>635000</xdr:colOff>
      <xdr:row>29</xdr:row>
      <xdr:rowOff>50025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0F1796-6047-2242-8090-31378F829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088600" y="787401"/>
          <a:ext cx="9740900" cy="51554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434474</xdr:colOff>
      <xdr:row>49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CE110FB-354E-A24A-BB0B-D48D3EBB4D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5689600"/>
          <a:ext cx="10340474" cy="4445000"/>
        </a:xfrm>
        <a:prstGeom prst="rect">
          <a:avLst/>
        </a:prstGeom>
      </xdr:spPr>
    </xdr:pic>
    <xdr:clientData/>
  </xdr:twoCellAnchor>
  <xdr:twoCellAnchor editAs="oneCell">
    <xdr:from>
      <xdr:col>14</xdr:col>
      <xdr:colOff>228600</xdr:colOff>
      <xdr:row>28</xdr:row>
      <xdr:rowOff>114300</xdr:rowOff>
    </xdr:from>
    <xdr:to>
      <xdr:col>26</xdr:col>
      <xdr:colOff>621766</xdr:colOff>
      <xdr:row>51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93EB54-0376-5345-B916-2E25E3BDE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85600" y="5803900"/>
          <a:ext cx="10299166" cy="4749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13</xdr:col>
      <xdr:colOff>227614</xdr:colOff>
      <xdr:row>76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345EF4E-0FA9-F24F-B5FA-86C5F755E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5500" y="10769600"/>
          <a:ext cx="10133614" cy="4787900"/>
        </a:xfrm>
        <a:prstGeom prst="rect">
          <a:avLst/>
        </a:prstGeom>
      </xdr:spPr>
    </xdr:pic>
    <xdr:clientData/>
  </xdr:twoCellAnchor>
  <xdr:twoCellAnchor editAs="oneCell">
    <xdr:from>
      <xdr:col>14</xdr:col>
      <xdr:colOff>266700</xdr:colOff>
      <xdr:row>51</xdr:row>
      <xdr:rowOff>139700</xdr:rowOff>
    </xdr:from>
    <xdr:to>
      <xdr:col>28</xdr:col>
      <xdr:colOff>38100</xdr:colOff>
      <xdr:row>77</xdr:row>
      <xdr:rowOff>135451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446B62-5625-6743-B820-6A05E3E8E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823700" y="10502900"/>
          <a:ext cx="11328400" cy="5278951"/>
        </a:xfrm>
        <a:prstGeom prst="rect">
          <a:avLst/>
        </a:prstGeom>
      </xdr:spPr>
    </xdr:pic>
    <xdr:clientData/>
  </xdr:twoCellAnchor>
  <xdr:twoCellAnchor editAs="oneCell">
    <xdr:from>
      <xdr:col>14</xdr:col>
      <xdr:colOff>292100</xdr:colOff>
      <xdr:row>4</xdr:row>
      <xdr:rowOff>127000</xdr:rowOff>
    </xdr:from>
    <xdr:to>
      <xdr:col>26</xdr:col>
      <xdr:colOff>713730</xdr:colOff>
      <xdr:row>27</xdr:row>
      <xdr:rowOff>50800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012884-B96E-1242-A252-A63548011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49100" y="939800"/>
          <a:ext cx="10327630" cy="4597400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4</xdr:row>
      <xdr:rowOff>0</xdr:rowOff>
    </xdr:from>
    <xdr:to>
      <xdr:col>53</xdr:col>
      <xdr:colOff>749300</xdr:colOff>
      <xdr:row>27</xdr:row>
      <xdr:rowOff>61000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6702B7A-E319-7E43-B342-7B82D7780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845500" y="812800"/>
          <a:ext cx="10655300" cy="4734600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4</xdr:row>
      <xdr:rowOff>0</xdr:rowOff>
    </xdr:from>
    <xdr:to>
      <xdr:col>66</xdr:col>
      <xdr:colOff>330200</xdr:colOff>
      <xdr:row>24</xdr:row>
      <xdr:rowOff>88795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5DA8E90-8B05-AE40-9543-BA72B08AA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402500" y="812800"/>
          <a:ext cx="9410700" cy="4152795"/>
        </a:xfrm>
        <a:prstGeom prst="rect">
          <a:avLst/>
        </a:prstGeom>
      </xdr:spPr>
    </xdr:pic>
    <xdr:clientData/>
  </xdr:twoCellAnchor>
  <xdr:twoCellAnchor editAs="oneCell">
    <xdr:from>
      <xdr:col>27</xdr:col>
      <xdr:colOff>825499</xdr:colOff>
      <xdr:row>30</xdr:row>
      <xdr:rowOff>0</xdr:rowOff>
    </xdr:from>
    <xdr:to>
      <xdr:col>39</xdr:col>
      <xdr:colOff>290334</xdr:colOff>
      <xdr:row>50</xdr:row>
      <xdr:rowOff>114300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5997BA8-CFC2-B44C-B723-0C55E15C9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113999" y="6096000"/>
          <a:ext cx="9370835" cy="41783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55</xdr:row>
      <xdr:rowOff>0</xdr:rowOff>
    </xdr:from>
    <xdr:to>
      <xdr:col>42</xdr:col>
      <xdr:colOff>501483</xdr:colOff>
      <xdr:row>76</xdr:row>
      <xdr:rowOff>50800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39525D-3EB1-EA4E-B2BD-A50228364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939500" y="11176000"/>
          <a:ext cx="11232983" cy="4318000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55</xdr:row>
      <xdr:rowOff>25400</xdr:rowOff>
    </xdr:from>
    <xdr:to>
      <xdr:col>55</xdr:col>
      <xdr:colOff>266700</xdr:colOff>
      <xdr:row>74</xdr:row>
      <xdr:rowOff>127497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1ABE36-C2DA-1A48-8212-C8B9F91B3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5496500" y="11201400"/>
          <a:ext cx="10172700" cy="3962897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55</xdr:row>
      <xdr:rowOff>0</xdr:rowOff>
    </xdr:from>
    <xdr:to>
      <xdr:col>67</xdr:col>
      <xdr:colOff>368300</xdr:colOff>
      <xdr:row>75</xdr:row>
      <xdr:rowOff>129618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715107B-6D08-A241-9745-166B15511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228000" y="11176000"/>
          <a:ext cx="9448800" cy="4193618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27</xdr:row>
      <xdr:rowOff>203199</xdr:rowOff>
    </xdr:from>
    <xdr:to>
      <xdr:col>53</xdr:col>
      <xdr:colOff>292100</xdr:colOff>
      <xdr:row>49</xdr:row>
      <xdr:rowOff>151976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0320814-807E-F544-905E-2D6E37543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3845500" y="5689599"/>
          <a:ext cx="10198100" cy="4419177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28</xdr:row>
      <xdr:rowOff>0</xdr:rowOff>
    </xdr:from>
    <xdr:to>
      <xdr:col>66</xdr:col>
      <xdr:colOff>38100</xdr:colOff>
      <xdr:row>47</xdr:row>
      <xdr:rowOff>201354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2103287-D313-8B41-B95A-33C24AE4B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5402500" y="5689600"/>
          <a:ext cx="9118600" cy="4062154"/>
        </a:xfrm>
        <a:prstGeom prst="rect">
          <a:avLst/>
        </a:prstGeom>
      </xdr:spPr>
    </xdr:pic>
    <xdr:clientData/>
  </xdr:twoCellAnchor>
  <xdr:twoCellAnchor editAs="oneCell">
    <xdr:from>
      <xdr:col>69</xdr:col>
      <xdr:colOff>0</xdr:colOff>
      <xdr:row>1</xdr:row>
      <xdr:rowOff>0</xdr:rowOff>
    </xdr:from>
    <xdr:to>
      <xdr:col>77</xdr:col>
      <xdr:colOff>27441</xdr:colOff>
      <xdr:row>16</xdr:row>
      <xdr:rowOff>38100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098B370-5410-C04D-A08E-FA6069036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6959500" y="203200"/>
          <a:ext cx="6631441" cy="30861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</xdr:row>
      <xdr:rowOff>0</xdr:rowOff>
    </xdr:from>
    <xdr:to>
      <xdr:col>86</xdr:col>
      <xdr:colOff>393700</xdr:colOff>
      <xdr:row>16</xdr:row>
      <xdr:rowOff>189300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0D467C8-99BC-6D46-8B5B-235C53B14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4389000" y="203200"/>
          <a:ext cx="6997700" cy="3237300"/>
        </a:xfrm>
        <a:prstGeom prst="rect">
          <a:avLst/>
        </a:prstGeom>
      </xdr:spPr>
    </xdr:pic>
    <xdr:clientData/>
  </xdr:twoCellAnchor>
  <xdr:twoCellAnchor editAs="oneCell">
    <xdr:from>
      <xdr:col>69</xdr:col>
      <xdr:colOff>0</xdr:colOff>
      <xdr:row>18</xdr:row>
      <xdr:rowOff>0</xdr:rowOff>
    </xdr:from>
    <xdr:to>
      <xdr:col>77</xdr:col>
      <xdr:colOff>506721</xdr:colOff>
      <xdr:row>32</xdr:row>
      <xdr:rowOff>139700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E30F0F6-EB49-D241-8A76-203F5EC49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6959500" y="3657600"/>
          <a:ext cx="7110721" cy="29845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</xdr:row>
      <xdr:rowOff>0</xdr:rowOff>
    </xdr:from>
    <xdr:to>
      <xdr:col>86</xdr:col>
      <xdr:colOff>101600</xdr:colOff>
      <xdr:row>32</xdr:row>
      <xdr:rowOff>22358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3C9236B-ED64-AF46-B73B-C0E6BD9C3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4389000" y="3657600"/>
          <a:ext cx="6705600" cy="2867158"/>
        </a:xfrm>
        <a:prstGeom prst="rect">
          <a:avLst/>
        </a:prstGeom>
      </xdr:spPr>
    </xdr:pic>
    <xdr:clientData/>
  </xdr:twoCellAnchor>
  <xdr:twoCellAnchor editAs="oneCell">
    <xdr:from>
      <xdr:col>69</xdr:col>
      <xdr:colOff>0</xdr:colOff>
      <xdr:row>35</xdr:row>
      <xdr:rowOff>0</xdr:rowOff>
    </xdr:from>
    <xdr:to>
      <xdr:col>84</xdr:col>
      <xdr:colOff>49401</xdr:colOff>
      <xdr:row>69</xdr:row>
      <xdr:rowOff>127000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3D7134D-6810-0A45-B23D-45E34869B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6959500" y="7112000"/>
          <a:ext cx="12431901" cy="7035800"/>
        </a:xfrm>
        <a:prstGeom prst="rect">
          <a:avLst/>
        </a:prstGeom>
      </xdr:spPr>
    </xdr:pic>
    <xdr:clientData/>
  </xdr:twoCellAnchor>
  <xdr:twoCellAnchor editAs="oneCell">
    <xdr:from>
      <xdr:col>87</xdr:col>
      <xdr:colOff>215900</xdr:colOff>
      <xdr:row>6</xdr:row>
      <xdr:rowOff>12700</xdr:rowOff>
    </xdr:from>
    <xdr:to>
      <xdr:col>102</xdr:col>
      <xdr:colOff>325046</xdr:colOff>
      <xdr:row>42</xdr:row>
      <xdr:rowOff>190500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246649E-E89C-B548-BBBD-CCEF783C7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2034400" y="1231900"/>
          <a:ext cx="12491646" cy="7493000"/>
        </a:xfrm>
        <a:prstGeom prst="rect">
          <a:avLst/>
        </a:prstGeom>
      </xdr:spPr>
    </xdr:pic>
    <xdr:clientData/>
  </xdr:twoCellAnchor>
  <xdr:twoCellAnchor editAs="oneCell">
    <xdr:from>
      <xdr:col>104</xdr:col>
      <xdr:colOff>0</xdr:colOff>
      <xdr:row>6</xdr:row>
      <xdr:rowOff>0</xdr:rowOff>
    </xdr:from>
    <xdr:to>
      <xdr:col>115</xdr:col>
      <xdr:colOff>264731</xdr:colOff>
      <xdr:row>29</xdr:row>
      <xdr:rowOff>152400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134AFF4-6076-5B43-802C-12005423C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852000" y="1219200"/>
          <a:ext cx="9345231" cy="4826000"/>
        </a:xfrm>
        <a:prstGeom prst="rect">
          <a:avLst/>
        </a:prstGeom>
      </xdr:spPr>
    </xdr:pic>
    <xdr:clientData/>
  </xdr:twoCellAnchor>
  <xdr:twoCellAnchor editAs="oneCell">
    <xdr:from>
      <xdr:col>104</xdr:col>
      <xdr:colOff>0</xdr:colOff>
      <xdr:row>31</xdr:row>
      <xdr:rowOff>0</xdr:rowOff>
    </xdr:from>
    <xdr:to>
      <xdr:col>115</xdr:col>
      <xdr:colOff>589672</xdr:colOff>
      <xdr:row>55</xdr:row>
      <xdr:rowOff>12700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9E5B721-B686-514D-9305-EEFD3FA71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852000" y="6299200"/>
          <a:ext cx="9670172" cy="4889500"/>
        </a:xfrm>
        <a:prstGeom prst="rect">
          <a:avLst/>
        </a:prstGeom>
      </xdr:spPr>
    </xdr:pic>
    <xdr:clientData/>
  </xdr:twoCellAnchor>
  <xdr:twoCellAnchor editAs="oneCell">
    <xdr:from>
      <xdr:col>115</xdr:col>
      <xdr:colOff>800100</xdr:colOff>
      <xdr:row>25</xdr:row>
      <xdr:rowOff>190500</xdr:rowOff>
    </xdr:from>
    <xdr:to>
      <xdr:col>130</xdr:col>
      <xdr:colOff>333801</xdr:colOff>
      <xdr:row>56</xdr:row>
      <xdr:rowOff>12700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CD79DA6-2D70-2243-AB23-0D255E6AB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5732600" y="5270500"/>
          <a:ext cx="11916201" cy="6121400"/>
        </a:xfrm>
        <a:prstGeom prst="rect">
          <a:avLst/>
        </a:prstGeom>
      </xdr:spPr>
    </xdr:pic>
    <xdr:clientData/>
  </xdr:twoCellAnchor>
  <xdr:twoCellAnchor editAs="oneCell">
    <xdr:from>
      <xdr:col>116</xdr:col>
      <xdr:colOff>0</xdr:colOff>
      <xdr:row>6</xdr:row>
      <xdr:rowOff>0</xdr:rowOff>
    </xdr:from>
    <xdr:to>
      <xdr:col>130</xdr:col>
      <xdr:colOff>292472</xdr:colOff>
      <xdr:row>20</xdr:row>
      <xdr:rowOff>88900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998E2E2-AEBC-334B-81CE-CC7FBF2D9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758000" y="1219200"/>
          <a:ext cx="11849472" cy="2933700"/>
        </a:xfrm>
        <a:prstGeom prst="rect">
          <a:avLst/>
        </a:prstGeom>
      </xdr:spPr>
    </xdr:pic>
    <xdr:clientData/>
  </xdr:twoCellAnchor>
  <xdr:twoCellAnchor editAs="oneCell">
    <xdr:from>
      <xdr:col>131</xdr:col>
      <xdr:colOff>0</xdr:colOff>
      <xdr:row>7</xdr:row>
      <xdr:rowOff>0</xdr:rowOff>
    </xdr:from>
    <xdr:to>
      <xdr:col>144</xdr:col>
      <xdr:colOff>304800</xdr:colOff>
      <xdr:row>15</xdr:row>
      <xdr:rowOff>170800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F0CDACD-B7E1-5045-B652-7AD1BA456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8140500" y="1422400"/>
          <a:ext cx="11036300" cy="1796400"/>
        </a:xfrm>
        <a:prstGeom prst="rect">
          <a:avLst/>
        </a:prstGeom>
      </xdr:spPr>
    </xdr:pic>
    <xdr:clientData/>
  </xdr:twoCellAnchor>
  <xdr:twoCellAnchor editAs="oneCell">
    <xdr:from>
      <xdr:col>131</xdr:col>
      <xdr:colOff>0</xdr:colOff>
      <xdr:row>17</xdr:row>
      <xdr:rowOff>0</xdr:rowOff>
    </xdr:from>
    <xdr:to>
      <xdr:col>147</xdr:col>
      <xdr:colOff>196295</xdr:colOff>
      <xdr:row>47</xdr:row>
      <xdr:rowOff>12700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A3505A3-29F7-624C-8265-4F89FD6A0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8140500" y="3454400"/>
          <a:ext cx="13404295" cy="6108700"/>
        </a:xfrm>
        <a:prstGeom prst="rect">
          <a:avLst/>
        </a:prstGeom>
      </xdr:spPr>
    </xdr:pic>
    <xdr:clientData/>
  </xdr:twoCellAnchor>
  <xdr:twoCellAnchor editAs="oneCell">
    <xdr:from>
      <xdr:col>131</xdr:col>
      <xdr:colOff>0</xdr:colOff>
      <xdr:row>48</xdr:row>
      <xdr:rowOff>0</xdr:rowOff>
    </xdr:from>
    <xdr:to>
      <xdr:col>145</xdr:col>
      <xdr:colOff>660400</xdr:colOff>
      <xdr:row>65</xdr:row>
      <xdr:rowOff>115171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1387AD7-4425-B34B-A00C-7D196E873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8140500" y="9753600"/>
          <a:ext cx="12217400" cy="3569571"/>
        </a:xfrm>
        <a:prstGeom prst="rect">
          <a:avLst/>
        </a:prstGeom>
      </xdr:spPr>
    </xdr:pic>
    <xdr:clientData/>
  </xdr:twoCellAnchor>
  <xdr:twoCellAnchor editAs="oneCell">
    <xdr:from>
      <xdr:col>131</xdr:col>
      <xdr:colOff>0</xdr:colOff>
      <xdr:row>67</xdr:row>
      <xdr:rowOff>0</xdr:rowOff>
    </xdr:from>
    <xdr:to>
      <xdr:col>147</xdr:col>
      <xdr:colOff>292100</xdr:colOff>
      <xdr:row>92</xdr:row>
      <xdr:rowOff>46759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E98F452-AA9C-6549-97F2-9827FDD525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8140500" y="13614400"/>
          <a:ext cx="13500100" cy="5126759"/>
        </a:xfrm>
        <a:prstGeom prst="rect">
          <a:avLst/>
        </a:prstGeom>
      </xdr:spPr>
    </xdr:pic>
    <xdr:clientData/>
  </xdr:twoCellAnchor>
  <xdr:twoCellAnchor editAs="oneCell">
    <xdr:from>
      <xdr:col>149</xdr:col>
      <xdr:colOff>0</xdr:colOff>
      <xdr:row>3</xdr:row>
      <xdr:rowOff>0</xdr:rowOff>
    </xdr:from>
    <xdr:to>
      <xdr:col>164</xdr:col>
      <xdr:colOff>711200</xdr:colOff>
      <xdr:row>26</xdr:row>
      <xdr:rowOff>24299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D599D39-CD97-674F-96FB-72FD6DB68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2999500" y="609600"/>
          <a:ext cx="13093700" cy="4697899"/>
        </a:xfrm>
        <a:prstGeom prst="rect">
          <a:avLst/>
        </a:prstGeom>
      </xdr:spPr>
    </xdr:pic>
    <xdr:clientData/>
  </xdr:twoCellAnchor>
  <xdr:twoCellAnchor editAs="oneCell">
    <xdr:from>
      <xdr:col>149</xdr:col>
      <xdr:colOff>0</xdr:colOff>
      <xdr:row>27</xdr:row>
      <xdr:rowOff>0</xdr:rowOff>
    </xdr:from>
    <xdr:to>
      <xdr:col>159</xdr:col>
      <xdr:colOff>406400</xdr:colOff>
      <xdr:row>63</xdr:row>
      <xdr:rowOff>33576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4CB84B4-0A3A-0540-89FB-20CA6CCF8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2999500" y="5486400"/>
          <a:ext cx="8661400" cy="7348776"/>
        </a:xfrm>
        <a:prstGeom prst="rect">
          <a:avLst/>
        </a:prstGeom>
      </xdr:spPr>
    </xdr:pic>
    <xdr:clientData/>
  </xdr:twoCellAnchor>
  <xdr:twoCellAnchor editAs="oneCell">
    <xdr:from>
      <xdr:col>160</xdr:col>
      <xdr:colOff>0</xdr:colOff>
      <xdr:row>27</xdr:row>
      <xdr:rowOff>0</xdr:rowOff>
    </xdr:from>
    <xdr:to>
      <xdr:col>174</xdr:col>
      <xdr:colOff>114300</xdr:colOff>
      <xdr:row>56</xdr:row>
      <xdr:rowOff>50312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774239D-6112-FD44-807F-94D6325A4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2080000" y="5486400"/>
          <a:ext cx="11671300" cy="5943112"/>
        </a:xfrm>
        <a:prstGeom prst="rect">
          <a:avLst/>
        </a:prstGeom>
      </xdr:spPr>
    </xdr:pic>
    <xdr:clientData/>
  </xdr:twoCellAnchor>
  <xdr:twoCellAnchor editAs="oneCell">
    <xdr:from>
      <xdr:col>55</xdr:col>
      <xdr:colOff>520700</xdr:colOff>
      <xdr:row>76</xdr:row>
      <xdr:rowOff>152400</xdr:rowOff>
    </xdr:from>
    <xdr:to>
      <xdr:col>68</xdr:col>
      <xdr:colOff>116830</xdr:colOff>
      <xdr:row>99</xdr:row>
      <xdr:rowOff>76200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55204AA-4A8E-C14D-A752-673EDDE31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5923200" y="15595600"/>
          <a:ext cx="10327630" cy="4597400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100</xdr:row>
      <xdr:rowOff>0</xdr:rowOff>
    </xdr:from>
    <xdr:to>
      <xdr:col>67</xdr:col>
      <xdr:colOff>330200</xdr:colOff>
      <xdr:row>120</xdr:row>
      <xdr:rowOff>88795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B53638B-29A9-5745-ABB5-0D9F71DCF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228000" y="20320000"/>
          <a:ext cx="9410700" cy="415279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86</xdr:row>
      <xdr:rowOff>0</xdr:rowOff>
    </xdr:from>
    <xdr:to>
      <xdr:col>48</xdr:col>
      <xdr:colOff>660400</xdr:colOff>
      <xdr:row>111</xdr:row>
      <xdr:rowOff>75424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935B819-7EBA-344D-BAA9-FF0C12B73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43500" y="17475200"/>
          <a:ext cx="9740900" cy="51554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13</xdr:col>
      <xdr:colOff>452973</xdr:colOff>
      <xdr:row>32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54AFF0E-F63E-CF49-9037-F52AEA335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406400"/>
          <a:ext cx="10358973" cy="61341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25</xdr:col>
      <xdr:colOff>393700</xdr:colOff>
      <xdr:row>22</xdr:row>
      <xdr:rowOff>52557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298BAA-F667-FB43-BCF7-E677C9FAE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57000" y="406400"/>
          <a:ext cx="9474200" cy="411655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25</xdr:col>
      <xdr:colOff>588289</xdr:colOff>
      <xdr:row>43</xdr:row>
      <xdr:rowOff>127000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71EAF6-F98B-6E4A-B33D-CA471A8BE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57000" y="4673600"/>
          <a:ext cx="9668789" cy="4191000"/>
        </a:xfrm>
        <a:prstGeom prst="rect">
          <a:avLst/>
        </a:prstGeom>
      </xdr:spPr>
    </xdr:pic>
    <xdr:clientData/>
  </xdr:twoCellAnchor>
  <xdr:twoCellAnchor editAs="oneCell">
    <xdr:from>
      <xdr:col>25</xdr:col>
      <xdr:colOff>812800</xdr:colOff>
      <xdr:row>1</xdr:row>
      <xdr:rowOff>50800</xdr:rowOff>
    </xdr:from>
    <xdr:to>
      <xdr:col>38</xdr:col>
      <xdr:colOff>266700</xdr:colOff>
      <xdr:row>20</xdr:row>
      <xdr:rowOff>14288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35D03E3-3064-4C46-AAA4-62B0F961E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767800" y="254000"/>
          <a:ext cx="10350500" cy="3824288"/>
        </a:xfrm>
        <a:prstGeom prst="rect">
          <a:avLst/>
        </a:prstGeom>
      </xdr:spPr>
    </xdr:pic>
    <xdr:clientData/>
  </xdr:twoCellAnchor>
  <xdr:twoCellAnchor editAs="oneCell">
    <xdr:from>
      <xdr:col>26</xdr:col>
      <xdr:colOff>1</xdr:colOff>
      <xdr:row>21</xdr:row>
      <xdr:rowOff>0</xdr:rowOff>
    </xdr:from>
    <xdr:to>
      <xdr:col>38</xdr:col>
      <xdr:colOff>368301</xdr:colOff>
      <xdr:row>40</xdr:row>
      <xdr:rowOff>126242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8E32F6-6BAC-2442-8F5F-DB1FA5C3E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63001" y="4267200"/>
          <a:ext cx="10274300" cy="3987042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1</xdr:row>
      <xdr:rowOff>1</xdr:rowOff>
    </xdr:from>
    <xdr:to>
      <xdr:col>51</xdr:col>
      <xdr:colOff>638422</xdr:colOff>
      <xdr:row>19</xdr:row>
      <xdr:rowOff>127000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2D088A-7D18-5B40-A89E-9A1CB7CD4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020000" y="203201"/>
          <a:ext cx="9718922" cy="3784599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22</xdr:row>
      <xdr:rowOff>0</xdr:rowOff>
    </xdr:from>
    <xdr:to>
      <xdr:col>51</xdr:col>
      <xdr:colOff>406400</xdr:colOff>
      <xdr:row>39</xdr:row>
      <xdr:rowOff>177577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47E7279-92AD-954E-ADF1-369D5C221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020000" y="4470400"/>
          <a:ext cx="9486900" cy="3631977"/>
        </a:xfrm>
        <a:prstGeom prst="rect">
          <a:avLst/>
        </a:prstGeom>
      </xdr:spPr>
    </xdr:pic>
    <xdr:clientData/>
  </xdr:twoCellAnchor>
  <xdr:twoCellAnchor editAs="oneCell">
    <xdr:from>
      <xdr:col>53</xdr:col>
      <xdr:colOff>1</xdr:colOff>
      <xdr:row>0</xdr:row>
      <xdr:rowOff>0</xdr:rowOff>
    </xdr:from>
    <xdr:to>
      <xdr:col>65</xdr:col>
      <xdr:colOff>474936</xdr:colOff>
      <xdr:row>19</xdr:row>
      <xdr:rowOff>125984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CB9CC9D-4B46-274E-8414-D0837D695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4424601" y="0"/>
          <a:ext cx="10533335" cy="3986784"/>
        </a:xfrm>
        <a:prstGeom prst="rect">
          <a:avLst/>
        </a:prstGeom>
      </xdr:spPr>
    </xdr:pic>
    <xdr:clientData/>
  </xdr:twoCellAnchor>
  <xdr:twoCellAnchor editAs="oneCell">
    <xdr:from>
      <xdr:col>66</xdr:col>
      <xdr:colOff>812800</xdr:colOff>
      <xdr:row>2</xdr:row>
      <xdr:rowOff>114300</xdr:rowOff>
    </xdr:from>
    <xdr:to>
      <xdr:col>82</xdr:col>
      <xdr:colOff>393700</xdr:colOff>
      <xdr:row>31</xdr:row>
      <xdr:rowOff>2784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098271E-6732-1E46-AA3E-0992DE738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295800" y="520700"/>
          <a:ext cx="12788900" cy="5781284"/>
        </a:xfrm>
        <a:prstGeom prst="rect">
          <a:avLst/>
        </a:prstGeom>
      </xdr:spPr>
    </xdr:pic>
    <xdr:clientData/>
  </xdr:twoCellAnchor>
  <xdr:twoCellAnchor editAs="oneCell">
    <xdr:from>
      <xdr:col>66</xdr:col>
      <xdr:colOff>736600</xdr:colOff>
      <xdr:row>30</xdr:row>
      <xdr:rowOff>63500</xdr:rowOff>
    </xdr:from>
    <xdr:to>
      <xdr:col>82</xdr:col>
      <xdr:colOff>613741</xdr:colOff>
      <xdr:row>51</xdr:row>
      <xdr:rowOff>165100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8E6424E-5358-1B42-9EDE-363B0D458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219600" y="6159500"/>
          <a:ext cx="13085141" cy="4368800"/>
        </a:xfrm>
        <a:prstGeom prst="rect">
          <a:avLst/>
        </a:prstGeom>
      </xdr:spPr>
    </xdr:pic>
    <xdr:clientData/>
  </xdr:twoCellAnchor>
  <xdr:twoCellAnchor editAs="oneCell">
    <xdr:from>
      <xdr:col>83</xdr:col>
      <xdr:colOff>50800</xdr:colOff>
      <xdr:row>3</xdr:row>
      <xdr:rowOff>101600</xdr:rowOff>
    </xdr:from>
    <xdr:to>
      <xdr:col>98</xdr:col>
      <xdr:colOff>190500</xdr:colOff>
      <xdr:row>24</xdr:row>
      <xdr:rowOff>82463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D728C96-F4EE-E841-9441-1493FA5D2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67300" y="711200"/>
          <a:ext cx="12522200" cy="4248063"/>
        </a:xfrm>
        <a:prstGeom prst="rect">
          <a:avLst/>
        </a:prstGeom>
      </xdr:spPr>
    </xdr:pic>
    <xdr:clientData/>
  </xdr:twoCellAnchor>
  <xdr:twoCellAnchor editAs="oneCell">
    <xdr:from>
      <xdr:col>83</xdr:col>
      <xdr:colOff>177800</xdr:colOff>
      <xdr:row>24</xdr:row>
      <xdr:rowOff>152400</xdr:rowOff>
    </xdr:from>
    <xdr:to>
      <xdr:col>99</xdr:col>
      <xdr:colOff>190018</xdr:colOff>
      <xdr:row>49</xdr:row>
      <xdr:rowOff>101600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C3FC04-4420-E544-836A-A223DC7D1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694300" y="5029200"/>
          <a:ext cx="13220218" cy="5029200"/>
        </a:xfrm>
        <a:prstGeom prst="rect">
          <a:avLst/>
        </a:prstGeom>
      </xdr:spPr>
    </xdr:pic>
    <xdr:clientData/>
  </xdr:twoCellAnchor>
  <xdr:twoCellAnchor editAs="oneCell">
    <xdr:from>
      <xdr:col>66</xdr:col>
      <xdr:colOff>723900</xdr:colOff>
      <xdr:row>52</xdr:row>
      <xdr:rowOff>190500</xdr:rowOff>
    </xdr:from>
    <xdr:to>
      <xdr:col>80</xdr:col>
      <xdr:colOff>567542</xdr:colOff>
      <xdr:row>73</xdr:row>
      <xdr:rowOff>25400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9E2F634-0FD0-0840-B846-B330D23E7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5206900" y="10756900"/>
          <a:ext cx="11400642" cy="4102100"/>
        </a:xfrm>
        <a:prstGeom prst="rect">
          <a:avLst/>
        </a:prstGeom>
      </xdr:spPr>
    </xdr:pic>
    <xdr:clientData/>
  </xdr:twoCellAnchor>
  <xdr:twoCellAnchor editAs="oneCell">
    <xdr:from>
      <xdr:col>84</xdr:col>
      <xdr:colOff>482600</xdr:colOff>
      <xdr:row>51</xdr:row>
      <xdr:rowOff>25400</xdr:rowOff>
    </xdr:from>
    <xdr:to>
      <xdr:col>95</xdr:col>
      <xdr:colOff>809400</xdr:colOff>
      <xdr:row>90</xdr:row>
      <xdr:rowOff>12700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AF73CE1-EA0C-2244-97C2-12EFF6F46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9824600" y="10388600"/>
          <a:ext cx="9407300" cy="7912100"/>
        </a:xfrm>
        <a:prstGeom prst="rect">
          <a:avLst/>
        </a:prstGeom>
      </xdr:spPr>
    </xdr:pic>
    <xdr:clientData/>
  </xdr:twoCellAnchor>
  <xdr:twoCellAnchor editAs="oneCell">
    <xdr:from>
      <xdr:col>83</xdr:col>
      <xdr:colOff>0</xdr:colOff>
      <xdr:row>135</xdr:row>
      <xdr:rowOff>0</xdr:rowOff>
    </xdr:from>
    <xdr:to>
      <xdr:col>97</xdr:col>
      <xdr:colOff>536797</xdr:colOff>
      <xdr:row>164</xdr:row>
      <xdr:rowOff>101600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F8BEFC8-8B0C-8C48-BCF1-D9C7CDF23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16500" y="27432000"/>
          <a:ext cx="12093797" cy="5994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463868</xdr:colOff>
      <xdr:row>36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65BACA-86DD-1643-ADCD-A61CB46FB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2020868" cy="71755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31</xdr:col>
      <xdr:colOff>165100</xdr:colOff>
      <xdr:row>28</xdr:row>
      <xdr:rowOff>105790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A27770E-A505-4B42-81F0-953CA069F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0" y="203200"/>
          <a:ext cx="12547600" cy="5592190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3</xdr:row>
      <xdr:rowOff>0</xdr:rowOff>
    </xdr:from>
    <xdr:to>
      <xdr:col>46</xdr:col>
      <xdr:colOff>584200</xdr:colOff>
      <xdr:row>34</xdr:row>
      <xdr:rowOff>77603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125E35-4DE4-0B4A-A589-C9CD9C508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416000" y="609600"/>
          <a:ext cx="12141200" cy="6376803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35</xdr:row>
      <xdr:rowOff>0</xdr:rowOff>
    </xdr:from>
    <xdr:to>
      <xdr:col>49</xdr:col>
      <xdr:colOff>393700</xdr:colOff>
      <xdr:row>71</xdr:row>
      <xdr:rowOff>79874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90A5002-A9F3-D440-AFE0-C11E3E567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416000" y="7112000"/>
          <a:ext cx="14427200" cy="7395074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72</xdr:row>
      <xdr:rowOff>0</xdr:rowOff>
    </xdr:from>
    <xdr:to>
      <xdr:col>48</xdr:col>
      <xdr:colOff>88900</xdr:colOff>
      <xdr:row>90</xdr:row>
      <xdr:rowOff>62614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67606BB-4B75-E740-8228-81764D7933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416000" y="14630400"/>
          <a:ext cx="13296900" cy="3720214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3</xdr:row>
      <xdr:rowOff>0</xdr:rowOff>
    </xdr:from>
    <xdr:to>
      <xdr:col>55</xdr:col>
      <xdr:colOff>660400</xdr:colOff>
      <xdr:row>31</xdr:row>
      <xdr:rowOff>50800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4A464C-F09F-2A4A-AAC6-7D29F98BF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449500" y="609600"/>
          <a:ext cx="5613400" cy="5740400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4</xdr:row>
      <xdr:rowOff>0</xdr:rowOff>
    </xdr:from>
    <xdr:to>
      <xdr:col>71</xdr:col>
      <xdr:colOff>354453</xdr:colOff>
      <xdr:row>26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48D2533-B2EA-B544-899A-FB9320E3F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7053500" y="812800"/>
          <a:ext cx="11911453" cy="4470400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27</xdr:row>
      <xdr:rowOff>0</xdr:rowOff>
    </xdr:from>
    <xdr:to>
      <xdr:col>70</xdr:col>
      <xdr:colOff>672908</xdr:colOff>
      <xdr:row>50</xdr:row>
      <xdr:rowOff>101600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239AEB4-E72F-4A49-B13F-77873873F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7053500" y="5486400"/>
          <a:ext cx="11404408" cy="4775200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51</xdr:row>
      <xdr:rowOff>0</xdr:rowOff>
    </xdr:from>
    <xdr:to>
      <xdr:col>72</xdr:col>
      <xdr:colOff>760168</xdr:colOff>
      <xdr:row>77</xdr:row>
      <xdr:rowOff>63500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4D3957E-789E-2E4D-A0E5-C2719AC7F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053500" y="10363200"/>
          <a:ext cx="13142668" cy="5346700"/>
        </a:xfrm>
        <a:prstGeom prst="rect">
          <a:avLst/>
        </a:prstGeom>
      </xdr:spPr>
    </xdr:pic>
    <xdr:clientData/>
  </xdr:twoCellAnchor>
  <xdr:twoCellAnchor editAs="oneCell">
    <xdr:from>
      <xdr:col>58</xdr:col>
      <xdr:colOff>0</xdr:colOff>
      <xdr:row>78</xdr:row>
      <xdr:rowOff>0</xdr:rowOff>
    </xdr:from>
    <xdr:to>
      <xdr:col>74</xdr:col>
      <xdr:colOff>78096</xdr:colOff>
      <xdr:row>101</xdr:row>
      <xdr:rowOff>127000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8353CF9-021B-B647-84C9-10608B028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7879000" y="15849600"/>
          <a:ext cx="13286096" cy="4800600"/>
        </a:xfrm>
        <a:prstGeom prst="rect">
          <a:avLst/>
        </a:prstGeom>
      </xdr:spPr>
    </xdr:pic>
    <xdr:clientData/>
  </xdr:twoCellAnchor>
  <xdr:twoCellAnchor editAs="oneCell">
    <xdr:from>
      <xdr:col>58</xdr:col>
      <xdr:colOff>0</xdr:colOff>
      <xdr:row>103</xdr:row>
      <xdr:rowOff>0</xdr:rowOff>
    </xdr:from>
    <xdr:to>
      <xdr:col>70</xdr:col>
      <xdr:colOff>635000</xdr:colOff>
      <xdr:row>146</xdr:row>
      <xdr:rowOff>40918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59C4267-512B-E645-ACCB-25A34FA24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7879000" y="20929600"/>
          <a:ext cx="10541000" cy="8778518"/>
        </a:xfrm>
        <a:prstGeom prst="rect">
          <a:avLst/>
        </a:prstGeom>
      </xdr:spPr>
    </xdr:pic>
    <xdr:clientData/>
  </xdr:twoCellAnchor>
  <xdr:twoCellAnchor editAs="oneCell">
    <xdr:from>
      <xdr:col>58</xdr:col>
      <xdr:colOff>0</xdr:colOff>
      <xdr:row>147</xdr:row>
      <xdr:rowOff>0</xdr:rowOff>
    </xdr:from>
    <xdr:to>
      <xdr:col>73</xdr:col>
      <xdr:colOff>622300</xdr:colOff>
      <xdr:row>180</xdr:row>
      <xdr:rowOff>3626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83BCFC-30C1-9849-A698-64D913AA35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7879000" y="29870400"/>
          <a:ext cx="13004800" cy="670922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812800</xdr:colOff>
      <xdr:row>0</xdr:row>
      <xdr:rowOff>101600</xdr:rowOff>
    </xdr:from>
    <xdr:to>
      <xdr:col>14</xdr:col>
      <xdr:colOff>582663</xdr:colOff>
      <xdr:row>34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4888C15-CBE9-EC4F-8295-802FC5F99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2800" y="101600"/>
          <a:ext cx="11326863" cy="6883400"/>
        </a:xfrm>
        <a:prstGeom prst="rect">
          <a:avLst/>
        </a:prstGeom>
      </xdr:spPr>
    </xdr:pic>
    <xdr:clientData/>
  </xdr:twoCellAnchor>
  <xdr:twoCellAnchor editAs="oneCell">
    <xdr:from>
      <xdr:col>15</xdr:col>
      <xdr:colOff>393700</xdr:colOff>
      <xdr:row>3</xdr:row>
      <xdr:rowOff>114300</xdr:rowOff>
    </xdr:from>
    <xdr:to>
      <xdr:col>29</xdr:col>
      <xdr:colOff>495300</xdr:colOff>
      <xdr:row>33</xdr:row>
      <xdr:rowOff>69885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61E505-5B76-F741-91AE-2489BD344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76200" y="723900"/>
          <a:ext cx="11658600" cy="6051585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</xdr:row>
      <xdr:rowOff>0</xdr:rowOff>
    </xdr:from>
    <xdr:to>
      <xdr:col>45</xdr:col>
      <xdr:colOff>469900</xdr:colOff>
      <xdr:row>27</xdr:row>
      <xdr:rowOff>90028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0445486-D3B3-8E4B-92E1-83769751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765000" y="406400"/>
          <a:ext cx="12852400" cy="517002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29</xdr:row>
      <xdr:rowOff>0</xdr:rowOff>
    </xdr:from>
    <xdr:to>
      <xdr:col>46</xdr:col>
      <xdr:colOff>787400</xdr:colOff>
      <xdr:row>63</xdr:row>
      <xdr:rowOff>105654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BA0FEF-AA88-6141-9ECF-49F3A178C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765000" y="5892800"/>
          <a:ext cx="13995400" cy="701445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65</xdr:row>
      <xdr:rowOff>0</xdr:rowOff>
    </xdr:from>
    <xdr:to>
      <xdr:col>45</xdr:col>
      <xdr:colOff>71848</xdr:colOff>
      <xdr:row>89</xdr:row>
      <xdr:rowOff>127000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B25D38-3415-D041-9E03-E9C07CAD1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765000" y="13208000"/>
          <a:ext cx="12454348" cy="50038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92</xdr:row>
      <xdr:rowOff>0</xdr:rowOff>
    </xdr:from>
    <xdr:to>
      <xdr:col>46</xdr:col>
      <xdr:colOff>370840</xdr:colOff>
      <xdr:row>116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90AF5D5-5CDB-E540-9CB8-676F150BC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765000" y="18694400"/>
          <a:ext cx="13578840" cy="50292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118</xdr:row>
      <xdr:rowOff>0</xdr:rowOff>
    </xdr:from>
    <xdr:to>
      <xdr:col>42</xdr:col>
      <xdr:colOff>139700</xdr:colOff>
      <xdr:row>159</xdr:row>
      <xdr:rowOff>96694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F4437BE-CA7A-E144-80BD-BDBDB743E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765000" y="23977600"/>
          <a:ext cx="10045700" cy="8427894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161</xdr:row>
      <xdr:rowOff>0</xdr:rowOff>
    </xdr:from>
    <xdr:to>
      <xdr:col>48</xdr:col>
      <xdr:colOff>520700</xdr:colOff>
      <xdr:row>199</xdr:row>
      <xdr:rowOff>135941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0453EE3-A11F-1548-8968-0DA179ACD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765000" y="32715200"/>
          <a:ext cx="15379700" cy="78575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8015</xdr:colOff>
      <xdr:row>34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D63D9A-6694-9441-99DD-BF5935EC9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1565015" cy="68961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27</xdr:col>
      <xdr:colOff>698500</xdr:colOff>
      <xdr:row>26</xdr:row>
      <xdr:rowOff>78325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83222A-D46C-5A4B-AD25-EE261CA1C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8000" y="203200"/>
          <a:ext cx="9779000" cy="5158325"/>
        </a:xfrm>
        <a:prstGeom prst="rect">
          <a:avLst/>
        </a:prstGeom>
      </xdr:spPr>
    </xdr:pic>
    <xdr:clientData/>
  </xdr:twoCellAnchor>
  <xdr:twoCellAnchor editAs="oneCell">
    <xdr:from>
      <xdr:col>24</xdr:col>
      <xdr:colOff>749300</xdr:colOff>
      <xdr:row>0</xdr:row>
      <xdr:rowOff>0</xdr:rowOff>
    </xdr:from>
    <xdr:to>
      <xdr:col>40</xdr:col>
      <xdr:colOff>609600</xdr:colOff>
      <xdr:row>35</xdr:row>
      <xdr:rowOff>69954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5757E5-F009-2341-8D88-46E7D51D4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561300" y="0"/>
          <a:ext cx="13068300" cy="7181954"/>
        </a:xfrm>
        <a:prstGeom prst="rect">
          <a:avLst/>
        </a:prstGeom>
      </xdr:spPr>
    </xdr:pic>
    <xdr:clientData/>
  </xdr:twoCellAnchor>
  <xdr:twoCellAnchor editAs="oneCell">
    <xdr:from>
      <xdr:col>42</xdr:col>
      <xdr:colOff>0</xdr:colOff>
      <xdr:row>1</xdr:row>
      <xdr:rowOff>0</xdr:rowOff>
    </xdr:from>
    <xdr:to>
      <xdr:col>58</xdr:col>
      <xdr:colOff>435069</xdr:colOff>
      <xdr:row>28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12308B6-1BF8-5C4F-A020-7DE779A81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71000" y="203200"/>
          <a:ext cx="13643069" cy="5511800"/>
        </a:xfrm>
        <a:prstGeom prst="rect">
          <a:avLst/>
        </a:prstGeom>
      </xdr:spPr>
    </xdr:pic>
    <xdr:clientData/>
  </xdr:twoCellAnchor>
  <xdr:twoCellAnchor editAs="oneCell">
    <xdr:from>
      <xdr:col>42</xdr:col>
      <xdr:colOff>0</xdr:colOff>
      <xdr:row>29</xdr:row>
      <xdr:rowOff>0</xdr:rowOff>
    </xdr:from>
    <xdr:to>
      <xdr:col>55</xdr:col>
      <xdr:colOff>444500</xdr:colOff>
      <xdr:row>48</xdr:row>
      <xdr:rowOff>39607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30B5F2-ABB2-9846-9849-6F87F0DE1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671000" y="5892800"/>
          <a:ext cx="11176000" cy="3900407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50</xdr:row>
      <xdr:rowOff>0</xdr:rowOff>
    </xdr:from>
    <xdr:to>
      <xdr:col>53</xdr:col>
      <xdr:colOff>495300</xdr:colOff>
      <xdr:row>91</xdr:row>
      <xdr:rowOff>186917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D86567-4FB8-2047-BEE1-662627822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845500" y="10160000"/>
          <a:ext cx="10401300" cy="8518117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93</xdr:row>
      <xdr:rowOff>0</xdr:rowOff>
    </xdr:from>
    <xdr:to>
      <xdr:col>55</xdr:col>
      <xdr:colOff>642866</xdr:colOff>
      <xdr:row>127</xdr:row>
      <xdr:rowOff>127000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C53DF6-F108-154B-90F9-B43790A65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845500" y="18897600"/>
          <a:ext cx="12199866" cy="7035800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129</xdr:row>
      <xdr:rowOff>0</xdr:rowOff>
    </xdr:from>
    <xdr:to>
      <xdr:col>57</xdr:col>
      <xdr:colOff>365617</xdr:colOff>
      <xdr:row>154</xdr:row>
      <xdr:rowOff>165100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55BB64F-ACF7-FA43-80F1-45B177FC8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845500" y="26212800"/>
          <a:ext cx="13573617" cy="5245100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1</xdr:row>
      <xdr:rowOff>0</xdr:rowOff>
    </xdr:from>
    <xdr:to>
      <xdr:col>76</xdr:col>
      <xdr:colOff>254000</xdr:colOff>
      <xdr:row>39</xdr:row>
      <xdr:rowOff>93155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9368214-1B93-1C45-A4EF-B614DD8CB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530000" y="203200"/>
          <a:ext cx="13462000" cy="781475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558800</xdr:colOff>
      <xdr:row>0</xdr:row>
      <xdr:rowOff>139700</xdr:rowOff>
    </xdr:from>
    <xdr:to>
      <xdr:col>12</xdr:col>
      <xdr:colOff>471062</xdr:colOff>
      <xdr:row>25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1F4E854-4D58-3B4B-B1E3-8442F8C0E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8800" y="139700"/>
          <a:ext cx="9818262" cy="49403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26</xdr:col>
      <xdr:colOff>368300</xdr:colOff>
      <xdr:row>38</xdr:row>
      <xdr:rowOff>67794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1A3F2E-5B68-4B40-9B83-04B140CA2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31500" y="203200"/>
          <a:ext cx="11099800" cy="758619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26</xdr:col>
      <xdr:colOff>0</xdr:colOff>
      <xdr:row>61</xdr:row>
      <xdr:rowOff>1799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45CE54-7953-2149-B5D8-A8EB00723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31500" y="7924800"/>
          <a:ext cx="10731500" cy="4472199"/>
        </a:xfrm>
        <a:prstGeom prst="rect">
          <a:avLst/>
        </a:prstGeom>
      </xdr:spPr>
    </xdr:pic>
    <xdr:clientData/>
  </xdr:twoCellAnchor>
  <xdr:twoCellAnchor editAs="oneCell">
    <xdr:from>
      <xdr:col>26</xdr:col>
      <xdr:colOff>800100</xdr:colOff>
      <xdr:row>9</xdr:row>
      <xdr:rowOff>12700</xdr:rowOff>
    </xdr:from>
    <xdr:to>
      <xdr:col>43</xdr:col>
      <xdr:colOff>777343</xdr:colOff>
      <xdr:row>57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6420DD9-E092-7649-BDEB-5E27348BF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263100" y="1841500"/>
          <a:ext cx="14010743" cy="9893300"/>
        </a:xfrm>
        <a:prstGeom prst="rect">
          <a:avLst/>
        </a:prstGeom>
      </xdr:spPr>
    </xdr:pic>
    <xdr:clientData/>
  </xdr:twoCellAnchor>
  <xdr:twoCellAnchor editAs="oneCell">
    <xdr:from>
      <xdr:col>26</xdr:col>
      <xdr:colOff>762000</xdr:colOff>
      <xdr:row>4</xdr:row>
      <xdr:rowOff>177799</xdr:rowOff>
    </xdr:from>
    <xdr:to>
      <xdr:col>29</xdr:col>
      <xdr:colOff>558800</xdr:colOff>
      <xdr:row>7</xdr:row>
      <xdr:rowOff>154284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3FC4873-1837-4C46-8111-C6998CFAB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225000" y="990599"/>
          <a:ext cx="2273300" cy="58608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5</xdr:row>
      <xdr:rowOff>0</xdr:rowOff>
    </xdr:from>
    <xdr:to>
      <xdr:col>58</xdr:col>
      <xdr:colOff>647700</xdr:colOff>
      <xdr:row>45</xdr:row>
      <xdr:rowOff>153408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09D0DA5-72BC-1347-AB71-9FC18CD17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322000" y="1016000"/>
          <a:ext cx="12204700" cy="8281408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47</xdr:row>
      <xdr:rowOff>0</xdr:rowOff>
    </xdr:from>
    <xdr:to>
      <xdr:col>57</xdr:col>
      <xdr:colOff>622300</xdr:colOff>
      <xdr:row>56</xdr:row>
      <xdr:rowOff>107361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78FD466-A028-7A44-BC4F-6A5722D76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322000" y="9550400"/>
          <a:ext cx="11353800" cy="1936161"/>
        </a:xfrm>
        <a:prstGeom prst="rect">
          <a:avLst/>
        </a:prstGeom>
      </xdr:spPr>
    </xdr:pic>
    <xdr:clientData/>
  </xdr:twoCellAnchor>
  <xdr:twoCellAnchor editAs="oneCell">
    <xdr:from>
      <xdr:col>59</xdr:col>
      <xdr:colOff>190500</xdr:colOff>
      <xdr:row>9</xdr:row>
      <xdr:rowOff>152400</xdr:rowOff>
    </xdr:from>
    <xdr:to>
      <xdr:col>75</xdr:col>
      <xdr:colOff>31344</xdr:colOff>
      <xdr:row>45</xdr:row>
      <xdr:rowOff>88900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714827E-5D9B-F54A-8287-04A1BADCA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95000" y="1981200"/>
          <a:ext cx="13048844" cy="7251700"/>
        </a:xfrm>
        <a:prstGeom prst="rect">
          <a:avLst/>
        </a:prstGeom>
      </xdr:spPr>
    </xdr:pic>
    <xdr:clientData/>
  </xdr:twoCellAnchor>
  <xdr:twoCellAnchor editAs="oneCell">
    <xdr:from>
      <xdr:col>59</xdr:col>
      <xdr:colOff>393700</xdr:colOff>
      <xdr:row>46</xdr:row>
      <xdr:rowOff>25400</xdr:rowOff>
    </xdr:from>
    <xdr:to>
      <xdr:col>74</xdr:col>
      <xdr:colOff>762000</xdr:colOff>
      <xdr:row>73</xdr:row>
      <xdr:rowOff>14158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FE8E9F3-B366-CE48-BDBB-57F4AA654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098200" y="9372600"/>
          <a:ext cx="12750800" cy="5475158"/>
        </a:xfrm>
        <a:prstGeom prst="rect">
          <a:avLst/>
        </a:prstGeom>
      </xdr:spPr>
    </xdr:pic>
    <xdr:clientData/>
  </xdr:twoCellAnchor>
  <xdr:twoCellAnchor editAs="oneCell">
    <xdr:from>
      <xdr:col>75</xdr:col>
      <xdr:colOff>660400</xdr:colOff>
      <xdr:row>11</xdr:row>
      <xdr:rowOff>12700</xdr:rowOff>
    </xdr:from>
    <xdr:to>
      <xdr:col>91</xdr:col>
      <xdr:colOff>642189</xdr:colOff>
      <xdr:row>55</xdr:row>
      <xdr:rowOff>12700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E410546-5ECA-534C-90D1-5A5A67D48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572900" y="2247900"/>
          <a:ext cx="13189789" cy="8940800"/>
        </a:xfrm>
        <a:prstGeom prst="rect">
          <a:avLst/>
        </a:prstGeom>
      </xdr:spPr>
    </xdr:pic>
    <xdr:clientData/>
  </xdr:twoCellAnchor>
  <xdr:twoCellAnchor editAs="oneCell">
    <xdr:from>
      <xdr:col>76</xdr:col>
      <xdr:colOff>25400</xdr:colOff>
      <xdr:row>55</xdr:row>
      <xdr:rowOff>152400</xdr:rowOff>
    </xdr:from>
    <xdr:to>
      <xdr:col>92</xdr:col>
      <xdr:colOff>139700</xdr:colOff>
      <xdr:row>66</xdr:row>
      <xdr:rowOff>38860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FA8B660-C688-5443-BB02-D52784AE6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763400" y="11328400"/>
          <a:ext cx="13322300" cy="2121660"/>
        </a:xfrm>
        <a:prstGeom prst="rect">
          <a:avLst/>
        </a:prstGeom>
      </xdr:spPr>
    </xdr:pic>
    <xdr:clientData/>
  </xdr:twoCellAnchor>
  <xdr:twoCellAnchor editAs="oneCell">
    <xdr:from>
      <xdr:col>92</xdr:col>
      <xdr:colOff>177800</xdr:colOff>
      <xdr:row>16</xdr:row>
      <xdr:rowOff>88900</xdr:rowOff>
    </xdr:from>
    <xdr:to>
      <xdr:col>111</xdr:col>
      <xdr:colOff>495300</xdr:colOff>
      <xdr:row>34</xdr:row>
      <xdr:rowOff>190500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8DC001-76AE-6E4A-B9EE-A20F91551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123800" y="3340100"/>
          <a:ext cx="16002000" cy="37592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241300</xdr:colOff>
      <xdr:row>1</xdr:row>
      <xdr:rowOff>25400</xdr:rowOff>
    </xdr:from>
    <xdr:to>
      <xdr:col>10</xdr:col>
      <xdr:colOff>365049</xdr:colOff>
      <xdr:row>17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5F2A1E-2FD8-AF44-87E6-98C5A9BA2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1300" y="228600"/>
          <a:ext cx="8378749" cy="3340100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495300</xdr:colOff>
      <xdr:row>0</xdr:row>
      <xdr:rowOff>165100</xdr:rowOff>
    </xdr:from>
    <xdr:to>
      <xdr:col>20</xdr:col>
      <xdr:colOff>812800</xdr:colOff>
      <xdr:row>19</xdr:row>
      <xdr:rowOff>93133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B8CBD7B-6664-9C4A-8A67-053E8CE22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75800" y="165100"/>
          <a:ext cx="7747000" cy="3788833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22</xdr:row>
      <xdr:rowOff>190500</xdr:rowOff>
    </xdr:from>
    <xdr:to>
      <xdr:col>10</xdr:col>
      <xdr:colOff>215900</xdr:colOff>
      <xdr:row>40</xdr:row>
      <xdr:rowOff>16048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6C17607-EFB2-7F41-9EC9-3C07C6604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600" y="4660900"/>
          <a:ext cx="8242300" cy="3483148"/>
        </a:xfrm>
        <a:prstGeom prst="rect">
          <a:avLst/>
        </a:prstGeom>
      </xdr:spPr>
    </xdr:pic>
    <xdr:clientData/>
  </xdr:twoCellAnchor>
  <xdr:twoCellAnchor editAs="oneCell">
    <xdr:from>
      <xdr:col>11</xdr:col>
      <xdr:colOff>469900</xdr:colOff>
      <xdr:row>22</xdr:row>
      <xdr:rowOff>1</xdr:rowOff>
    </xdr:from>
    <xdr:to>
      <xdr:col>21</xdr:col>
      <xdr:colOff>334983</xdr:colOff>
      <xdr:row>39</xdr:row>
      <xdr:rowOff>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C9BD58-C994-E147-AE37-7398D48FE9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50400" y="4470401"/>
          <a:ext cx="8120083" cy="3454400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266700</xdr:colOff>
      <xdr:row>43</xdr:row>
      <xdr:rowOff>177800</xdr:rowOff>
    </xdr:from>
    <xdr:to>
      <xdr:col>10</xdr:col>
      <xdr:colOff>342900</xdr:colOff>
      <xdr:row>61</xdr:row>
      <xdr:rowOff>48983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40EA06B-0D63-5647-BFD4-3397CFFA4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6700" y="8915400"/>
          <a:ext cx="8331200" cy="3528783"/>
        </a:xfrm>
        <a:prstGeom prst="rect">
          <a:avLst/>
        </a:prstGeom>
      </xdr:spPr>
    </xdr:pic>
    <xdr:clientData/>
  </xdr:twoCellAnchor>
  <xdr:twoCellAnchor editAs="oneCell">
    <xdr:from>
      <xdr:col>11</xdr:col>
      <xdr:colOff>482600</xdr:colOff>
      <xdr:row>43</xdr:row>
      <xdr:rowOff>63500</xdr:rowOff>
    </xdr:from>
    <xdr:to>
      <xdr:col>19</xdr:col>
      <xdr:colOff>510041</xdr:colOff>
      <xdr:row>58</xdr:row>
      <xdr:rowOff>101600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ED02E11-0ECA-1247-90CE-9DB429742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63100" y="8801100"/>
          <a:ext cx="6631441" cy="3086100"/>
        </a:xfrm>
        <a:prstGeom prst="rect">
          <a:avLst/>
        </a:prstGeom>
      </xdr:spPr>
    </xdr:pic>
    <xdr:clientData/>
  </xdr:twoCellAnchor>
  <xdr:twoCellAnchor editAs="oneCell">
    <xdr:from>
      <xdr:col>11</xdr:col>
      <xdr:colOff>584200</xdr:colOff>
      <xdr:row>90</xdr:row>
      <xdr:rowOff>139700</xdr:rowOff>
    </xdr:from>
    <xdr:to>
      <xdr:col>20</xdr:col>
      <xdr:colOff>152400</xdr:colOff>
      <xdr:row>106</xdr:row>
      <xdr:rowOff>125800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BA81030-6AE1-8341-BD15-089F00B31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64700" y="18427700"/>
          <a:ext cx="6997700" cy="3237300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254000</xdr:colOff>
      <xdr:row>62</xdr:row>
      <xdr:rowOff>165100</xdr:rowOff>
    </xdr:from>
    <xdr:to>
      <xdr:col>8</xdr:col>
      <xdr:colOff>760721</xdr:colOff>
      <xdr:row>77</xdr:row>
      <xdr:rowOff>101600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2F0A06A-1CFE-0348-8414-D330C83B0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4000" y="12763500"/>
          <a:ext cx="7110721" cy="2984500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571500</xdr:colOff>
      <xdr:row>61</xdr:row>
      <xdr:rowOff>101600</xdr:rowOff>
    </xdr:from>
    <xdr:to>
      <xdr:col>19</xdr:col>
      <xdr:colOff>673100</xdr:colOff>
      <xdr:row>75</xdr:row>
      <xdr:rowOff>123958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574C017-593A-CC4F-B459-6362B5189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652000" y="12496800"/>
          <a:ext cx="6705600" cy="2867158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91</xdr:row>
      <xdr:rowOff>127000</xdr:rowOff>
    </xdr:from>
    <xdr:to>
      <xdr:col>8</xdr:col>
      <xdr:colOff>381000</xdr:colOff>
      <xdr:row>107</xdr:row>
      <xdr:rowOff>12700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99DFA0E-C1A6-E24E-A01D-650C0A591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500" y="18618200"/>
          <a:ext cx="6921500" cy="31369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108</xdr:row>
      <xdr:rowOff>177800</xdr:rowOff>
    </xdr:from>
    <xdr:to>
      <xdr:col>9</xdr:col>
      <xdr:colOff>254000</xdr:colOff>
      <xdr:row>123</xdr:row>
      <xdr:rowOff>165100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413D7F4-3E71-DA47-AF3D-1DFBB4B4A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0500" y="22123400"/>
          <a:ext cx="7493000" cy="3035300"/>
        </a:xfrm>
        <a:prstGeom prst="rect">
          <a:avLst/>
        </a:prstGeom>
      </xdr:spPr>
    </xdr:pic>
    <xdr:clientData/>
  </xdr:twoCellAnchor>
  <xdr:twoCellAnchor editAs="oneCell">
    <xdr:from>
      <xdr:col>11</xdr:col>
      <xdr:colOff>508000</xdr:colOff>
      <xdr:row>107</xdr:row>
      <xdr:rowOff>139700</xdr:rowOff>
    </xdr:from>
    <xdr:to>
      <xdr:col>20</xdr:col>
      <xdr:colOff>254000</xdr:colOff>
      <xdr:row>122</xdr:row>
      <xdr:rowOff>88900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52EC743-E9ED-E849-8AF2-B19A33EF0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588500" y="21882100"/>
          <a:ext cx="7175500" cy="29972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43</xdr:col>
      <xdr:colOff>89760</xdr:colOff>
      <xdr:row>35</xdr:row>
      <xdr:rowOff>63500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1A8DF05-3A6D-F544-8EA0-EAE3D2098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463000" y="609600"/>
          <a:ext cx="14123260" cy="6565900"/>
        </a:xfrm>
        <a:prstGeom prst="rect">
          <a:avLst/>
        </a:prstGeom>
      </xdr:spPr>
    </xdr:pic>
    <xdr:clientData/>
  </xdr:twoCellAnchor>
  <xdr:twoCellAnchor editAs="oneCell">
    <xdr:from>
      <xdr:col>25</xdr:col>
      <xdr:colOff>812799</xdr:colOff>
      <xdr:row>41</xdr:row>
      <xdr:rowOff>139700</xdr:rowOff>
    </xdr:from>
    <xdr:to>
      <xdr:col>42</xdr:col>
      <xdr:colOff>594550</xdr:colOff>
      <xdr:row>71</xdr:row>
      <xdr:rowOff>50800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D18F50-1BBC-0742-86F0-A55EFB486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450299" y="8470900"/>
          <a:ext cx="13815251" cy="6007100"/>
        </a:xfrm>
        <a:prstGeom prst="rect">
          <a:avLst/>
        </a:prstGeom>
      </xdr:spPr>
    </xdr:pic>
    <xdr:clientData/>
  </xdr:twoCellAnchor>
  <xdr:twoCellAnchor editAs="oneCell">
    <xdr:from>
      <xdr:col>25</xdr:col>
      <xdr:colOff>698500</xdr:colOff>
      <xdr:row>77</xdr:row>
      <xdr:rowOff>38100</xdr:rowOff>
    </xdr:from>
    <xdr:to>
      <xdr:col>43</xdr:col>
      <xdr:colOff>217527</xdr:colOff>
      <xdr:row>105</xdr:row>
      <xdr:rowOff>88900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2D0EB32-FC64-6544-AA12-B08E90175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336000" y="15684500"/>
          <a:ext cx="14378027" cy="5740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469900</xdr:colOff>
      <xdr:row>16</xdr:row>
      <xdr:rowOff>76200</xdr:rowOff>
    </xdr:from>
    <xdr:to>
      <xdr:col>7</xdr:col>
      <xdr:colOff>812800</xdr:colOff>
      <xdr:row>30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E61FC3-ED8A-2241-8DA9-C3842B486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9900" y="3543300"/>
          <a:ext cx="15773400" cy="2857500"/>
        </a:xfrm>
        <a:prstGeom prst="rect">
          <a:avLst/>
        </a:prstGeom>
      </xdr:spPr>
    </xdr:pic>
    <xdr:clientData/>
  </xdr:twoCellAnchor>
  <xdr:twoCellAnchor editAs="oneCell">
    <xdr:from>
      <xdr:col>23</xdr:col>
      <xdr:colOff>508000</xdr:colOff>
      <xdr:row>14</xdr:row>
      <xdr:rowOff>127000</xdr:rowOff>
    </xdr:from>
    <xdr:to>
      <xdr:col>34</xdr:col>
      <xdr:colOff>694017</xdr:colOff>
      <xdr:row>45</xdr:row>
      <xdr:rowOff>81146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31D82D5-2C4E-5B4A-9C7A-24A7C48E9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131000" y="2971800"/>
          <a:ext cx="11239500" cy="6481946"/>
        </a:xfrm>
        <a:prstGeom prst="rect">
          <a:avLst/>
        </a:prstGeom>
      </xdr:spPr>
    </xdr:pic>
    <xdr:clientData/>
  </xdr:twoCellAnchor>
  <xdr:twoCellAnchor editAs="oneCell">
    <xdr:from>
      <xdr:col>23</xdr:col>
      <xdr:colOff>419100</xdr:colOff>
      <xdr:row>47</xdr:row>
      <xdr:rowOff>101600</xdr:rowOff>
    </xdr:from>
    <xdr:to>
      <xdr:col>33</xdr:col>
      <xdr:colOff>341923</xdr:colOff>
      <xdr:row>74</xdr:row>
      <xdr:rowOff>190501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253FC42-871A-E24E-842B-FB1E27DA5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19900" y="9652000"/>
          <a:ext cx="10144829" cy="5575300"/>
        </a:xfrm>
        <a:prstGeom prst="rect">
          <a:avLst/>
        </a:prstGeom>
      </xdr:spPr>
    </xdr:pic>
    <xdr:clientData/>
  </xdr:twoCellAnchor>
  <xdr:twoCellAnchor editAs="oneCell">
    <xdr:from>
      <xdr:col>4</xdr:col>
      <xdr:colOff>673100</xdr:colOff>
      <xdr:row>76</xdr:row>
      <xdr:rowOff>177800</xdr:rowOff>
    </xdr:from>
    <xdr:to>
      <xdr:col>9</xdr:col>
      <xdr:colOff>67982</xdr:colOff>
      <xdr:row>102</xdr:row>
      <xdr:rowOff>50023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920CA8C-83C4-FA40-8DA2-49B9417D3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18400" y="15621000"/>
          <a:ext cx="9740900" cy="515542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41</xdr:row>
      <xdr:rowOff>0</xdr:rowOff>
    </xdr:from>
    <xdr:to>
      <xdr:col>9</xdr:col>
      <xdr:colOff>637332</xdr:colOff>
      <xdr:row>63</xdr:row>
      <xdr:rowOff>119946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10D32B5-F061-994E-B3D3-DB2A1F08E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08900" y="8331200"/>
          <a:ext cx="10124979" cy="459034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0</xdr:rowOff>
    </xdr:from>
    <xdr:to>
      <xdr:col>22</xdr:col>
      <xdr:colOff>685800</xdr:colOff>
      <xdr:row>67</xdr:row>
      <xdr:rowOff>153912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A72345-94B0-E449-9B36-6D639DAB7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65800" y="8331200"/>
          <a:ext cx="10909300" cy="5437111"/>
        </a:xfrm>
        <a:prstGeom prst="rect">
          <a:avLst/>
        </a:prstGeom>
      </xdr:spPr>
    </xdr:pic>
    <xdr:clientData/>
  </xdr:twoCellAnchor>
  <xdr:twoCellAnchor editAs="oneCell">
    <xdr:from>
      <xdr:col>9</xdr:col>
      <xdr:colOff>723900</xdr:colOff>
      <xdr:row>76</xdr:row>
      <xdr:rowOff>177800</xdr:rowOff>
    </xdr:from>
    <xdr:to>
      <xdr:col>22</xdr:col>
      <xdr:colOff>654104</xdr:colOff>
      <xdr:row>101</xdr:row>
      <xdr:rowOff>101600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E533A31-2F91-7B4F-A8BE-9925D9887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389600" y="15621000"/>
          <a:ext cx="10953804" cy="5003800"/>
        </a:xfrm>
        <a:prstGeom prst="rect">
          <a:avLst/>
        </a:prstGeom>
      </xdr:spPr>
    </xdr:pic>
    <xdr:clientData/>
  </xdr:twoCellAnchor>
  <xdr:twoCellAnchor editAs="oneCell">
    <xdr:from>
      <xdr:col>45</xdr:col>
      <xdr:colOff>88900</xdr:colOff>
      <xdr:row>5</xdr:row>
      <xdr:rowOff>0</xdr:rowOff>
    </xdr:from>
    <xdr:to>
      <xdr:col>55</xdr:col>
      <xdr:colOff>660400</xdr:colOff>
      <xdr:row>22</xdr:row>
      <xdr:rowOff>88921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ED47677-7555-AB42-B3DF-2970C7BDE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102000" y="1016000"/>
          <a:ext cx="8826500" cy="3990062"/>
        </a:xfrm>
        <a:prstGeom prst="rect">
          <a:avLst/>
        </a:prstGeom>
      </xdr:spPr>
    </xdr:pic>
    <xdr:clientData/>
  </xdr:twoCellAnchor>
  <xdr:twoCellAnchor editAs="oneCell">
    <xdr:from>
      <xdr:col>45</xdr:col>
      <xdr:colOff>12701</xdr:colOff>
      <xdr:row>23</xdr:row>
      <xdr:rowOff>114300</xdr:rowOff>
    </xdr:from>
    <xdr:to>
      <xdr:col>57</xdr:col>
      <xdr:colOff>719359</xdr:colOff>
      <xdr:row>41</xdr:row>
      <xdr:rowOff>5976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162DA8-599A-7A46-8279-385308A69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025801" y="4787900"/>
          <a:ext cx="10612658" cy="3543300"/>
        </a:xfrm>
        <a:prstGeom prst="rect">
          <a:avLst/>
        </a:prstGeom>
      </xdr:spPr>
    </xdr:pic>
    <xdr:clientData/>
  </xdr:twoCellAnchor>
  <xdr:twoCellAnchor editAs="oneCell">
    <xdr:from>
      <xdr:col>31</xdr:col>
      <xdr:colOff>977900</xdr:colOff>
      <xdr:row>43</xdr:row>
      <xdr:rowOff>76200</xdr:rowOff>
    </xdr:from>
    <xdr:to>
      <xdr:col>44</xdr:col>
      <xdr:colOff>31008</xdr:colOff>
      <xdr:row>62</xdr:row>
      <xdr:rowOff>101600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5912CD3-853A-F842-88A2-888618D1C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418000" y="8813800"/>
          <a:ext cx="10800608" cy="3886200"/>
        </a:xfrm>
        <a:prstGeom prst="rect">
          <a:avLst/>
        </a:prstGeom>
      </xdr:spPr>
    </xdr:pic>
    <xdr:clientData/>
  </xdr:twoCellAnchor>
  <xdr:twoCellAnchor editAs="oneCell">
    <xdr:from>
      <xdr:col>45</xdr:col>
      <xdr:colOff>1</xdr:colOff>
      <xdr:row>44</xdr:row>
      <xdr:rowOff>0</xdr:rowOff>
    </xdr:from>
    <xdr:to>
      <xdr:col>57</xdr:col>
      <xdr:colOff>419101</xdr:colOff>
      <xdr:row>79</xdr:row>
      <xdr:rowOff>178784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25F3B5-66D0-4340-B489-24BCD012B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013101" y="8940800"/>
          <a:ext cx="10325100" cy="72907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3E00CC-0A2C-C944-AED2-D335F9D3DB52}">
  <dimension ref="A1"/>
  <sheetViews>
    <sheetView topLeftCell="A78" workbookViewId="0">
      <selection activeCell="AL87" sqref="AL87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C006B4-C9A7-B74B-9103-9F18A58C30FB}">
  <dimension ref="A1"/>
  <sheetViews>
    <sheetView tabSelected="1" workbookViewId="0">
      <selection activeCell="CV45" sqref="CV45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pageSetup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E6AC71-0488-FE48-86BD-AB0742D0A097}">
  <dimension ref="A1"/>
  <sheetViews>
    <sheetView topLeftCell="BQ139" workbookViewId="0">
      <selection activeCell="T33" sqref="T33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pageSetup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9AF650-0DEF-7142-AF23-B27D71FC3EFD}">
  <dimension ref="A1"/>
  <sheetViews>
    <sheetView workbookViewId="0">
      <selection activeCell="AV94" sqref="AV94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pageSetup orientation="portrait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37721-8702-5641-8662-44A1D486CCBF}">
  <dimension ref="A1"/>
  <sheetViews>
    <sheetView workbookViewId="0">
      <selection activeCell="BC60" sqref="BC60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pageSetup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E5E6EA-C530-D744-AD2D-BFB6FF262295}">
  <sheetPr>
    <pageSetUpPr fitToPage="1"/>
  </sheetPr>
  <dimension ref="A1"/>
  <sheetViews>
    <sheetView topLeftCell="AQ10" workbookViewId="0">
      <selection activeCell="B6" sqref="B6:M32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pageSetup scale="10" orientation="landscape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C486A5-6CCC-444C-9B78-D43280569D25}">
  <sheetPr>
    <pageSetUpPr fitToPage="1"/>
  </sheetPr>
  <dimension ref="A1"/>
  <sheetViews>
    <sheetView workbookViewId="0">
      <selection activeCell="Z77" sqref="Z77:AR107"/>
    </sheetView>
  </sheetViews>
  <sheetFormatPr baseColWidth="10" defaultRowHeight="16" x14ac:dyDescent="0.2"/>
  <cols>
    <col min="1" max="16384" width="10.83203125" style="1"/>
  </cols>
  <sheetData/>
  <printOptions horizontalCentered="1" verticalCentered="1"/>
  <pageMargins left="0" right="0" top="0" bottom="0" header="0" footer="0"/>
  <pageSetup scale="27" orientation="landscape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0F89EF-AADA-4E43-BEB0-8951CC09EE62}">
  <dimension ref="B5:G17"/>
  <sheetViews>
    <sheetView zoomScale="125" zoomScaleNormal="150" workbookViewId="0">
      <selection activeCell="C22" sqref="C22"/>
    </sheetView>
  </sheetViews>
  <sheetFormatPr baseColWidth="10" defaultRowHeight="16" x14ac:dyDescent="0.2"/>
  <cols>
    <col min="1" max="1" width="10.83203125" style="1"/>
    <col min="2" max="2" width="40.33203125" style="1" customWidth="1"/>
    <col min="3" max="3" width="25" style="1" bestFit="1" customWidth="1"/>
    <col min="4" max="4" width="33.33203125" style="1" bestFit="1" customWidth="1"/>
    <col min="5" max="5" width="14" style="1" bestFit="1" customWidth="1"/>
    <col min="6" max="6" width="69.83203125" style="1" customWidth="1"/>
    <col min="7" max="7" width="49.5" style="1" bestFit="1" customWidth="1"/>
    <col min="8" max="16384" width="10.83203125" style="1"/>
  </cols>
  <sheetData>
    <row r="5" spans="2:7" x14ac:dyDescent="0.2">
      <c r="B5" s="3" t="s">
        <v>5</v>
      </c>
      <c r="C5" s="3" t="s">
        <v>6</v>
      </c>
      <c r="D5" s="4" t="s">
        <v>42</v>
      </c>
      <c r="E5" s="4" t="s">
        <v>43</v>
      </c>
      <c r="F5" s="3" t="s">
        <v>8</v>
      </c>
      <c r="G5" s="3" t="s">
        <v>7</v>
      </c>
    </row>
    <row r="6" spans="2:7" x14ac:dyDescent="0.2">
      <c r="B6" s="2" t="s">
        <v>29</v>
      </c>
      <c r="C6" s="2" t="s">
        <v>120</v>
      </c>
      <c r="D6" s="2" t="s">
        <v>51</v>
      </c>
      <c r="E6" s="2"/>
      <c r="F6" s="2" t="s">
        <v>30</v>
      </c>
      <c r="G6" s="2" t="s">
        <v>31</v>
      </c>
    </row>
    <row r="7" spans="2:7" x14ac:dyDescent="0.2">
      <c r="B7" s="2" t="s">
        <v>3</v>
      </c>
      <c r="C7" s="2" t="s">
        <v>120</v>
      </c>
      <c r="D7" s="2" t="s">
        <v>45</v>
      </c>
      <c r="E7" s="2"/>
      <c r="F7" s="2" t="s">
        <v>35</v>
      </c>
      <c r="G7" s="2" t="s">
        <v>34</v>
      </c>
    </row>
    <row r="8" spans="2:7" x14ac:dyDescent="0.2">
      <c r="B8" s="2" t="s">
        <v>15</v>
      </c>
      <c r="C8" s="2" t="s">
        <v>120</v>
      </c>
      <c r="D8" s="2" t="s">
        <v>53</v>
      </c>
      <c r="E8" s="2"/>
      <c r="F8" s="2" t="s">
        <v>16</v>
      </c>
      <c r="G8" s="2" t="s">
        <v>17</v>
      </c>
    </row>
    <row r="9" spans="2:7" x14ac:dyDescent="0.2">
      <c r="B9" s="2" t="s">
        <v>1</v>
      </c>
      <c r="C9" s="2" t="s">
        <v>120</v>
      </c>
      <c r="D9" s="2" t="s">
        <v>44</v>
      </c>
      <c r="E9" s="2"/>
      <c r="F9" s="2" t="s">
        <v>11</v>
      </c>
      <c r="G9" s="2" t="s">
        <v>14</v>
      </c>
    </row>
    <row r="10" spans="2:7" x14ac:dyDescent="0.2">
      <c r="B10" s="2" t="s">
        <v>4</v>
      </c>
      <c r="C10" s="2" t="s">
        <v>120</v>
      </c>
      <c r="D10" s="2" t="s">
        <v>48</v>
      </c>
      <c r="E10" s="2"/>
      <c r="F10" s="2" t="s">
        <v>25</v>
      </c>
      <c r="G10" s="2" t="s">
        <v>24</v>
      </c>
    </row>
    <row r="11" spans="2:7" x14ac:dyDescent="0.2">
      <c r="B11" s="2" t="s">
        <v>39</v>
      </c>
      <c r="C11" s="2" t="s">
        <v>120</v>
      </c>
      <c r="D11" s="2" t="s">
        <v>45</v>
      </c>
      <c r="E11" s="2"/>
      <c r="F11" s="2" t="s">
        <v>40</v>
      </c>
      <c r="G11" s="2" t="s">
        <v>41</v>
      </c>
    </row>
    <row r="12" spans="2:7" x14ac:dyDescent="0.2">
      <c r="B12" s="2" t="s">
        <v>23</v>
      </c>
      <c r="C12" s="2" t="s">
        <v>13</v>
      </c>
      <c r="D12" s="2" t="s">
        <v>54</v>
      </c>
      <c r="E12" s="2" t="s">
        <v>55</v>
      </c>
      <c r="F12" s="2" t="s">
        <v>21</v>
      </c>
      <c r="G12" s="2" t="s">
        <v>22</v>
      </c>
    </row>
    <row r="13" spans="2:7" x14ac:dyDescent="0.2">
      <c r="B13" s="2" t="s">
        <v>18</v>
      </c>
      <c r="C13" s="2" t="s">
        <v>13</v>
      </c>
      <c r="D13" s="2" t="s">
        <v>49</v>
      </c>
      <c r="E13" s="2"/>
      <c r="F13" s="2" t="s">
        <v>19</v>
      </c>
      <c r="G13" s="2" t="s">
        <v>20</v>
      </c>
    </row>
    <row r="14" spans="2:7" x14ac:dyDescent="0.2">
      <c r="B14" s="2" t="s">
        <v>36</v>
      </c>
      <c r="C14" s="2" t="s">
        <v>13</v>
      </c>
      <c r="D14" s="2" t="s">
        <v>47</v>
      </c>
      <c r="E14" s="2"/>
      <c r="F14" s="2" t="s">
        <v>38</v>
      </c>
      <c r="G14" s="2" t="s">
        <v>37</v>
      </c>
    </row>
    <row r="15" spans="2:7" x14ac:dyDescent="0.2">
      <c r="B15" s="2" t="s">
        <v>2</v>
      </c>
      <c r="C15" s="2" t="s">
        <v>13</v>
      </c>
      <c r="D15" s="2" t="s">
        <v>46</v>
      </c>
      <c r="E15" s="2"/>
      <c r="F15" s="2" t="s">
        <v>32</v>
      </c>
      <c r="G15" s="2" t="s">
        <v>33</v>
      </c>
    </row>
    <row r="16" spans="2:7" x14ac:dyDescent="0.2">
      <c r="B16" s="2" t="s">
        <v>26</v>
      </c>
      <c r="C16" s="2" t="s">
        <v>13</v>
      </c>
      <c r="D16" s="2" t="s">
        <v>50</v>
      </c>
      <c r="E16" s="2"/>
      <c r="F16" s="2" t="s">
        <v>27</v>
      </c>
      <c r="G16" s="2" t="s">
        <v>28</v>
      </c>
    </row>
    <row r="17" spans="2:7" x14ac:dyDescent="0.2">
      <c r="B17" s="2" t="s">
        <v>0</v>
      </c>
      <c r="C17" s="2" t="s">
        <v>13</v>
      </c>
      <c r="D17" s="2" t="s">
        <v>52</v>
      </c>
      <c r="E17" s="2"/>
      <c r="F17" s="2" t="s">
        <v>9</v>
      </c>
      <c r="G17" s="2" t="s">
        <v>10</v>
      </c>
    </row>
  </sheetData>
  <sortState xmlns:xlrd2="http://schemas.microsoft.com/office/spreadsheetml/2017/richdata2" ref="B6:G17">
    <sortCondition ref="C6:C17"/>
    <sortCondition ref="B6:B17"/>
  </sortState>
  <pageMargins left="0.7" right="0.7" top="0.75" bottom="0.75" header="0.3" footer="0.3"/>
  <pageSetup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9D2011-F624-364D-AC67-8903D05A91D5}">
  <sheetPr>
    <pageSetUpPr fitToPage="1"/>
  </sheetPr>
  <dimension ref="B3:CN84"/>
  <sheetViews>
    <sheetView workbookViewId="0">
      <selection activeCell="CI50" sqref="CI50:CN61"/>
    </sheetView>
  </sheetViews>
  <sheetFormatPr baseColWidth="10" defaultRowHeight="16" x14ac:dyDescent="0.2"/>
  <cols>
    <col min="1" max="1" width="10.83203125" style="1"/>
    <col min="2" max="2" width="42.33203125" style="1" bestFit="1" customWidth="1"/>
    <col min="3" max="3" width="25" style="1" bestFit="1" customWidth="1"/>
    <col min="4" max="4" width="11.6640625" style="1" bestFit="1" customWidth="1"/>
    <col min="5" max="5" width="11.33203125" style="1" bestFit="1" customWidth="1"/>
    <col min="6" max="6" width="51.83203125" style="1" bestFit="1" customWidth="1"/>
    <col min="7" max="7" width="49.5" style="1" bestFit="1" customWidth="1"/>
    <col min="8" max="8" width="10.83203125" style="1"/>
    <col min="9" max="9" width="12.33203125" style="1" customWidth="1"/>
    <col min="10" max="12" width="10.5" style="1" bestFit="1" customWidth="1"/>
    <col min="13" max="13" width="9" style="1" bestFit="1" customWidth="1"/>
    <col min="14" max="14" width="10.33203125" style="1" bestFit="1" customWidth="1"/>
    <col min="15" max="15" width="12.33203125" style="1" customWidth="1"/>
    <col min="16" max="16" width="10.5" style="1" customWidth="1"/>
    <col min="17" max="17" width="12.6640625" style="1" bestFit="1" customWidth="1"/>
    <col min="18" max="18" width="14" style="1" customWidth="1"/>
    <col min="19" max="19" width="13.1640625" style="1" customWidth="1"/>
    <col min="20" max="20" width="11.83203125" style="1" customWidth="1"/>
    <col min="21" max="21" width="10.6640625" style="1" customWidth="1"/>
    <col min="22" max="22" width="9" style="1" bestFit="1" customWidth="1"/>
    <col min="23" max="23" width="11.1640625" style="1" customWidth="1"/>
    <col min="24" max="24" width="11.6640625" style="1" customWidth="1"/>
    <col min="25" max="25" width="15" style="1" customWidth="1"/>
    <col min="26" max="26" width="13.1640625" style="1" customWidth="1"/>
    <col min="27" max="27" width="15.5" style="1" customWidth="1"/>
    <col min="28" max="28" width="16" style="1" customWidth="1"/>
    <col min="29" max="29" width="12.83203125" style="1" bestFit="1" customWidth="1"/>
    <col min="30" max="30" width="11.5" style="1" bestFit="1" customWidth="1"/>
    <col min="31" max="31" width="13.6640625" style="1" bestFit="1" customWidth="1"/>
    <col min="32" max="32" width="14" style="6" customWidth="1"/>
    <col min="33" max="37" width="10.83203125" style="1"/>
    <col min="38" max="38" width="18.5" style="1" bestFit="1" customWidth="1"/>
    <col min="39" max="41" width="10.5" style="1" bestFit="1" customWidth="1"/>
    <col min="42" max="43" width="10.83203125" style="1"/>
    <col min="44" max="44" width="14.33203125" style="1" bestFit="1" customWidth="1"/>
    <col min="45" max="59" width="10.83203125" style="1"/>
    <col min="60" max="60" width="36" style="1" bestFit="1" customWidth="1"/>
    <col min="61" max="61" width="19.6640625" style="1" bestFit="1" customWidth="1"/>
    <col min="62" max="64" width="13" style="1" bestFit="1" customWidth="1"/>
    <col min="65" max="66" width="11.5" style="1" bestFit="1" customWidth="1"/>
    <col min="67" max="67" width="11" style="1" bestFit="1" customWidth="1"/>
    <col min="68" max="68" width="11" style="1" customWidth="1"/>
    <col min="69" max="69" width="43.83203125" style="38" bestFit="1" customWidth="1"/>
    <col min="70" max="70" width="19.6640625" style="1" bestFit="1" customWidth="1"/>
    <col min="71" max="73" width="13" style="1" bestFit="1" customWidth="1"/>
    <col min="74" max="75" width="11.5" style="1" bestFit="1" customWidth="1"/>
    <col min="76" max="77" width="10.83203125" style="1"/>
    <col min="78" max="78" width="43.83203125" style="1" bestFit="1" customWidth="1"/>
    <col min="79" max="79" width="19.6640625" style="1" bestFit="1" customWidth="1"/>
    <col min="80" max="80" width="10.33203125" style="1" customWidth="1"/>
    <col min="81" max="84" width="10.83203125" style="1"/>
    <col min="85" max="85" width="11.5" style="1" bestFit="1" customWidth="1"/>
    <col min="86" max="86" width="10.83203125" style="1"/>
    <col min="87" max="87" width="19.6640625" style="1" bestFit="1" customWidth="1"/>
    <col min="88" max="90" width="11.5" style="1" bestFit="1" customWidth="1"/>
    <col min="91" max="91" width="10.83203125" style="1"/>
    <col min="92" max="92" width="10.5" style="1" bestFit="1" customWidth="1"/>
    <col min="93" max="16384" width="10.83203125" style="1"/>
  </cols>
  <sheetData>
    <row r="3" spans="2:44" x14ac:dyDescent="0.2">
      <c r="R3" s="61" t="s">
        <v>97</v>
      </c>
      <c r="U3" s="61" t="s">
        <v>98</v>
      </c>
      <c r="AA3" s="63" t="s">
        <v>92</v>
      </c>
      <c r="AB3" s="61" t="s">
        <v>93</v>
      </c>
      <c r="AD3" s="67" t="s">
        <v>95</v>
      </c>
      <c r="AF3" s="65" t="s">
        <v>94</v>
      </c>
    </row>
    <row r="4" spans="2:44" ht="13" customHeight="1" x14ac:dyDescent="0.2">
      <c r="R4" s="61"/>
      <c r="T4" s="69" t="s">
        <v>96</v>
      </c>
      <c r="U4" s="61"/>
      <c r="AA4" s="63"/>
      <c r="AB4" s="61"/>
      <c r="AD4" s="67"/>
      <c r="AF4" s="65"/>
    </row>
    <row r="5" spans="2:44" hidden="1" x14ac:dyDescent="0.2">
      <c r="R5" s="23"/>
      <c r="T5" s="70"/>
      <c r="U5" s="23"/>
      <c r="AA5" s="64"/>
      <c r="AB5" s="62"/>
      <c r="AD5" s="68"/>
      <c r="AF5" s="66"/>
    </row>
    <row r="6" spans="2:44" ht="34" x14ac:dyDescent="0.2">
      <c r="B6" s="3" t="s">
        <v>5</v>
      </c>
      <c r="C6" s="3" t="s">
        <v>57</v>
      </c>
      <c r="D6" s="4" t="s">
        <v>56</v>
      </c>
      <c r="E6" s="4" t="s">
        <v>43</v>
      </c>
      <c r="F6" s="3" t="s">
        <v>8</v>
      </c>
      <c r="G6" s="3" t="s">
        <v>7</v>
      </c>
      <c r="I6" s="51" t="s">
        <v>87</v>
      </c>
      <c r="J6" s="50" t="s">
        <v>56</v>
      </c>
      <c r="K6" s="50" t="s">
        <v>58</v>
      </c>
      <c r="L6" s="50" t="s">
        <v>59</v>
      </c>
      <c r="M6" s="50" t="s">
        <v>60</v>
      </c>
      <c r="N6" s="50" t="s">
        <v>61</v>
      </c>
      <c r="O6" s="51" t="s">
        <v>70</v>
      </c>
      <c r="P6" s="42" t="s">
        <v>74</v>
      </c>
      <c r="Q6" s="14" t="s">
        <v>71</v>
      </c>
      <c r="R6" s="43" t="s">
        <v>80</v>
      </c>
      <c r="S6" s="43" t="s">
        <v>73</v>
      </c>
      <c r="T6" s="43" t="s">
        <v>72</v>
      </c>
      <c r="U6" s="43" t="s">
        <v>81</v>
      </c>
      <c r="V6" s="14" t="s">
        <v>62</v>
      </c>
      <c r="W6" s="43" t="s">
        <v>63</v>
      </c>
      <c r="X6" s="43" t="s">
        <v>75</v>
      </c>
      <c r="Y6" s="43" t="s">
        <v>76</v>
      </c>
      <c r="Z6" s="43" t="s">
        <v>77</v>
      </c>
      <c r="AA6" s="44" t="s">
        <v>78</v>
      </c>
      <c r="AB6" s="44" t="s">
        <v>79</v>
      </c>
      <c r="AC6" s="12" t="s">
        <v>82</v>
      </c>
      <c r="AD6" s="20" t="s">
        <v>84</v>
      </c>
      <c r="AE6" s="45" t="s">
        <v>83</v>
      </c>
      <c r="AF6" s="21" t="s">
        <v>85</v>
      </c>
      <c r="AL6" s="8" t="s">
        <v>87</v>
      </c>
      <c r="AM6" s="14" t="s">
        <v>56</v>
      </c>
      <c r="AN6" s="14" t="s">
        <v>58</v>
      </c>
      <c r="AO6" s="14" t="s">
        <v>59</v>
      </c>
      <c r="AP6" s="14" t="s">
        <v>60</v>
      </c>
      <c r="AQ6" s="14" t="s">
        <v>61</v>
      </c>
      <c r="AR6" s="14" t="s">
        <v>70</v>
      </c>
    </row>
    <row r="7" spans="2:44" x14ac:dyDescent="0.2">
      <c r="B7" s="2" t="s">
        <v>29</v>
      </c>
      <c r="C7" s="2" t="s">
        <v>12</v>
      </c>
      <c r="D7" s="2" t="s">
        <v>51</v>
      </c>
      <c r="E7" s="2"/>
      <c r="F7" s="2" t="s">
        <v>30</v>
      </c>
      <c r="G7" s="2" t="s">
        <v>31</v>
      </c>
      <c r="I7" s="8" t="s">
        <v>64</v>
      </c>
      <c r="J7" s="9">
        <v>99654</v>
      </c>
      <c r="K7" s="9">
        <v>94331</v>
      </c>
      <c r="L7" s="9">
        <v>28101</v>
      </c>
      <c r="M7" s="13">
        <v>27209</v>
      </c>
      <c r="N7" s="9">
        <v>4298</v>
      </c>
      <c r="O7" s="9">
        <f t="shared" ref="O7:O12" si="0">SUM(J7:N7)</f>
        <v>253593</v>
      </c>
      <c r="P7" s="17">
        <v>2000000</v>
      </c>
      <c r="Q7" s="9">
        <f>P7*0.07</f>
        <v>140000</v>
      </c>
      <c r="R7" s="16">
        <f t="shared" ref="R7:R12" si="1">S7-Q7</f>
        <v>234109</v>
      </c>
      <c r="S7" s="16">
        <v>374109</v>
      </c>
      <c r="T7" s="9">
        <f>P7*0.05</f>
        <v>100000</v>
      </c>
      <c r="U7" s="16">
        <f t="shared" ref="U7:U12" si="2">T7-V7</f>
        <v>16625</v>
      </c>
      <c r="V7" s="16">
        <v>83375</v>
      </c>
      <c r="W7" s="19">
        <f t="shared" ref="W7:W12" si="3">P7+S7-V7</f>
        <v>2290734</v>
      </c>
      <c r="X7" s="9">
        <f>S7*30</f>
        <v>11223270</v>
      </c>
      <c r="Y7" s="9">
        <f>W7*50</f>
        <v>114536700</v>
      </c>
      <c r="Z7" s="19">
        <f>X7+Y7</f>
        <v>125759970</v>
      </c>
      <c r="AA7" s="15">
        <f>R7*30</f>
        <v>7023270</v>
      </c>
      <c r="AB7" s="15">
        <f>(R7+U7)*50</f>
        <v>12536700</v>
      </c>
      <c r="AC7" s="9">
        <f>83601</f>
        <v>83601</v>
      </c>
      <c r="AD7" s="9">
        <f>(AA7+AB7-AC7)</f>
        <v>19476369</v>
      </c>
      <c r="AE7" s="9">
        <v>10000000</v>
      </c>
      <c r="AF7" s="24">
        <f>(AD7-AE7)/AE7</f>
        <v>0.9476369</v>
      </c>
      <c r="AL7" s="8" t="s">
        <v>64</v>
      </c>
      <c r="AM7" s="9">
        <v>99654</v>
      </c>
      <c r="AN7" s="9">
        <v>94331</v>
      </c>
      <c r="AO7" s="9">
        <v>28101</v>
      </c>
      <c r="AP7" s="13">
        <v>27209</v>
      </c>
      <c r="AQ7" s="9">
        <v>4298</v>
      </c>
      <c r="AR7" s="9">
        <f t="shared" ref="AR7:AR12" si="4">SUM(AM7:AQ7)</f>
        <v>253593</v>
      </c>
    </row>
    <row r="8" spans="2:44" x14ac:dyDescent="0.2">
      <c r="B8" s="2" t="s">
        <v>3</v>
      </c>
      <c r="C8" s="2" t="s">
        <v>12</v>
      </c>
      <c r="D8" s="2" t="s">
        <v>45</v>
      </c>
      <c r="E8" s="2"/>
      <c r="F8" s="2" t="s">
        <v>35</v>
      </c>
      <c r="G8" s="2" t="s">
        <v>34</v>
      </c>
      <c r="I8" s="8" t="s">
        <v>65</v>
      </c>
      <c r="J8" s="9">
        <v>57968</v>
      </c>
      <c r="K8" s="9">
        <v>120430</v>
      </c>
      <c r="L8" s="9">
        <v>19867</v>
      </c>
      <c r="M8" s="9">
        <v>0</v>
      </c>
      <c r="N8" s="9">
        <v>818</v>
      </c>
      <c r="O8" s="9">
        <f t="shared" si="0"/>
        <v>199083</v>
      </c>
      <c r="P8" s="9">
        <f>W7</f>
        <v>2290734</v>
      </c>
      <c r="Q8" s="9">
        <f>P8*0.07</f>
        <v>160351.38</v>
      </c>
      <c r="R8" s="16">
        <f t="shared" si="1"/>
        <v>183786.62</v>
      </c>
      <c r="S8" s="16">
        <v>344138</v>
      </c>
      <c r="T8" s="9">
        <f t="shared" ref="T8:T12" si="5">P8*0.05</f>
        <v>114536.70000000001</v>
      </c>
      <c r="U8" s="16">
        <f t="shared" si="2"/>
        <v>22320.700000000012</v>
      </c>
      <c r="V8" s="16">
        <v>92216</v>
      </c>
      <c r="W8" s="19">
        <f t="shared" si="3"/>
        <v>2542656</v>
      </c>
      <c r="X8" s="9">
        <f t="shared" ref="X8:X12" si="6">S8*30</f>
        <v>10324140</v>
      </c>
      <c r="Y8" s="9">
        <f t="shared" ref="Y8:Y12" si="7">W8*50</f>
        <v>127132800</v>
      </c>
      <c r="Z8" s="19">
        <f t="shared" ref="Z8:Z12" si="8">X8+Y8</f>
        <v>137456940</v>
      </c>
      <c r="AA8" s="15">
        <f t="shared" ref="AA8:AA13" si="9">R8*30</f>
        <v>5513598.5999999996</v>
      </c>
      <c r="AB8" s="15">
        <f t="shared" ref="AB8:AB13" si="10">(R8+U8)*50</f>
        <v>10305366</v>
      </c>
      <c r="AC8" s="9">
        <v>66557</v>
      </c>
      <c r="AD8" s="9">
        <f t="shared" ref="AD8:AD13" si="11">(AA8+AB8-AC8)</f>
        <v>15752407.6</v>
      </c>
      <c r="AE8" s="9">
        <v>10000000</v>
      </c>
      <c r="AF8" s="24">
        <f>(AD8-AE8)/AE8</f>
        <v>0.57524076000000002</v>
      </c>
      <c r="AL8" s="8" t="s">
        <v>65</v>
      </c>
      <c r="AM8" s="9">
        <v>57968</v>
      </c>
      <c r="AN8" s="9">
        <v>120430</v>
      </c>
      <c r="AO8" s="9">
        <v>19867</v>
      </c>
      <c r="AP8" s="9">
        <v>0</v>
      </c>
      <c r="AQ8" s="9">
        <v>818</v>
      </c>
      <c r="AR8" s="9">
        <f t="shared" si="4"/>
        <v>199083</v>
      </c>
    </row>
    <row r="9" spans="2:44" x14ac:dyDescent="0.2">
      <c r="B9" s="2" t="s">
        <v>15</v>
      </c>
      <c r="C9" s="2" t="s">
        <v>12</v>
      </c>
      <c r="D9" s="2" t="s">
        <v>53</v>
      </c>
      <c r="E9" s="2"/>
      <c r="F9" s="2" t="s">
        <v>16</v>
      </c>
      <c r="G9" s="2" t="s">
        <v>17</v>
      </c>
      <c r="I9" s="8" t="s">
        <v>66</v>
      </c>
      <c r="J9" s="9">
        <v>132211</v>
      </c>
      <c r="K9" s="9">
        <v>134324</v>
      </c>
      <c r="L9" s="9">
        <v>19196</v>
      </c>
      <c r="M9" s="9">
        <v>11369</v>
      </c>
      <c r="N9" s="9">
        <v>1796</v>
      </c>
      <c r="O9" s="9">
        <f t="shared" si="0"/>
        <v>298896</v>
      </c>
      <c r="P9" s="9">
        <f>W8</f>
        <v>2542656</v>
      </c>
      <c r="Q9" s="9">
        <f t="shared" ref="Q9:Q12" si="12">P9*0.07</f>
        <v>177985.92000000001</v>
      </c>
      <c r="R9" s="16">
        <f t="shared" si="1"/>
        <v>275931.07999999996</v>
      </c>
      <c r="S9" s="16">
        <v>453917</v>
      </c>
      <c r="T9" s="9">
        <f t="shared" si="5"/>
        <v>127132.8</v>
      </c>
      <c r="U9" s="16">
        <f t="shared" si="2"/>
        <v>39013.800000000003</v>
      </c>
      <c r="V9" s="16">
        <v>88119</v>
      </c>
      <c r="W9" s="19">
        <f t="shared" si="3"/>
        <v>2908454</v>
      </c>
      <c r="X9" s="9">
        <f t="shared" si="6"/>
        <v>13617510</v>
      </c>
      <c r="Y9" s="9">
        <f t="shared" si="7"/>
        <v>145422700</v>
      </c>
      <c r="Z9" s="19">
        <f t="shared" si="8"/>
        <v>159040210</v>
      </c>
      <c r="AA9" s="15">
        <f t="shared" si="9"/>
        <v>8277932.3999999985</v>
      </c>
      <c r="AB9" s="15">
        <f t="shared" si="10"/>
        <v>15747243.999999998</v>
      </c>
      <c r="AC9" s="9">
        <v>100477</v>
      </c>
      <c r="AD9" s="9">
        <f t="shared" si="11"/>
        <v>23924699.399999999</v>
      </c>
      <c r="AE9" s="9">
        <v>10000000</v>
      </c>
      <c r="AF9" s="24">
        <f t="shared" ref="AF9:AF13" si="13">(AD9-AE9)/AE9</f>
        <v>1.3924699399999998</v>
      </c>
      <c r="AL9" s="8" t="s">
        <v>66</v>
      </c>
      <c r="AM9" s="9">
        <v>132211</v>
      </c>
      <c r="AN9" s="9">
        <v>134324</v>
      </c>
      <c r="AO9" s="9">
        <v>19196</v>
      </c>
      <c r="AP9" s="9">
        <v>11369</v>
      </c>
      <c r="AQ9" s="9">
        <v>1796</v>
      </c>
      <c r="AR9" s="9">
        <f t="shared" si="4"/>
        <v>298896</v>
      </c>
    </row>
    <row r="10" spans="2:44" x14ac:dyDescent="0.2">
      <c r="B10" s="2" t="s">
        <v>1</v>
      </c>
      <c r="C10" s="2" t="s">
        <v>12</v>
      </c>
      <c r="D10" s="2" t="s">
        <v>44</v>
      </c>
      <c r="E10" s="2"/>
      <c r="F10" s="2" t="s">
        <v>11</v>
      </c>
      <c r="G10" s="2" t="s">
        <v>14</v>
      </c>
      <c r="I10" s="8" t="s">
        <v>67</v>
      </c>
      <c r="J10" s="9">
        <v>114942</v>
      </c>
      <c r="K10" s="9">
        <v>121854</v>
      </c>
      <c r="L10" s="9">
        <v>10418</v>
      </c>
      <c r="M10" s="9">
        <v>0</v>
      </c>
      <c r="N10" s="9">
        <v>0</v>
      </c>
      <c r="O10" s="9">
        <f t="shared" si="0"/>
        <v>247214</v>
      </c>
      <c r="P10" s="9">
        <f>W9</f>
        <v>2908454</v>
      </c>
      <c r="Q10" s="9">
        <f t="shared" si="12"/>
        <v>203591.78000000003</v>
      </c>
      <c r="R10" s="16">
        <f t="shared" si="1"/>
        <v>228219.21999999997</v>
      </c>
      <c r="S10" s="16">
        <v>431811</v>
      </c>
      <c r="T10" s="9">
        <f t="shared" si="5"/>
        <v>145422.70000000001</v>
      </c>
      <c r="U10" s="16">
        <f t="shared" si="2"/>
        <v>54533.700000000012</v>
      </c>
      <c r="V10" s="16">
        <v>90889</v>
      </c>
      <c r="W10" s="19">
        <f t="shared" si="3"/>
        <v>3249376</v>
      </c>
      <c r="X10" s="9">
        <f t="shared" si="6"/>
        <v>12954330</v>
      </c>
      <c r="Y10" s="9">
        <f t="shared" si="7"/>
        <v>162468800</v>
      </c>
      <c r="Z10" s="19">
        <f t="shared" si="8"/>
        <v>175423130</v>
      </c>
      <c r="AA10" s="15">
        <f t="shared" si="9"/>
        <v>6846576.5999999996</v>
      </c>
      <c r="AB10" s="15">
        <f t="shared" si="10"/>
        <v>14137646</v>
      </c>
      <c r="AC10" s="9">
        <v>85330</v>
      </c>
      <c r="AD10" s="9">
        <f t="shared" si="11"/>
        <v>20898892.600000001</v>
      </c>
      <c r="AE10" s="9">
        <v>10000000</v>
      </c>
      <c r="AF10" s="24">
        <f t="shared" si="13"/>
        <v>1.0898892600000001</v>
      </c>
      <c r="AL10" s="8" t="s">
        <v>67</v>
      </c>
      <c r="AM10" s="9">
        <v>114942</v>
      </c>
      <c r="AN10" s="9">
        <v>121854</v>
      </c>
      <c r="AO10" s="9">
        <v>10418</v>
      </c>
      <c r="AP10" s="9">
        <v>0</v>
      </c>
      <c r="AQ10" s="9">
        <v>0</v>
      </c>
      <c r="AR10" s="9">
        <f t="shared" si="4"/>
        <v>247214</v>
      </c>
    </row>
    <row r="11" spans="2:44" x14ac:dyDescent="0.2">
      <c r="B11" s="2" t="s">
        <v>4</v>
      </c>
      <c r="C11" s="2" t="s">
        <v>12</v>
      </c>
      <c r="D11" s="2" t="s">
        <v>48</v>
      </c>
      <c r="E11" s="2"/>
      <c r="F11" s="2" t="s">
        <v>25</v>
      </c>
      <c r="G11" s="2" t="s">
        <v>24</v>
      </c>
      <c r="I11" s="8" t="s">
        <v>68</v>
      </c>
      <c r="J11" s="9">
        <v>85067</v>
      </c>
      <c r="K11" s="9">
        <v>134292</v>
      </c>
      <c r="L11" s="9">
        <v>12492</v>
      </c>
      <c r="M11" s="9">
        <v>0</v>
      </c>
      <c r="N11" s="9">
        <v>0</v>
      </c>
      <c r="O11" s="9">
        <f t="shared" si="0"/>
        <v>231851</v>
      </c>
      <c r="P11" s="9">
        <f>W10</f>
        <v>3249376</v>
      </c>
      <c r="Q11" s="9">
        <f t="shared" si="12"/>
        <v>227456.32000000004</v>
      </c>
      <c r="R11" s="16">
        <f t="shared" si="1"/>
        <v>214037.67999999996</v>
      </c>
      <c r="S11" s="16">
        <v>441494</v>
      </c>
      <c r="T11" s="9">
        <f t="shared" si="5"/>
        <v>162468.80000000002</v>
      </c>
      <c r="U11" s="16">
        <f t="shared" si="2"/>
        <v>39093.800000000017</v>
      </c>
      <c r="V11" s="16">
        <v>123375</v>
      </c>
      <c r="W11" s="19">
        <f t="shared" si="3"/>
        <v>3567495</v>
      </c>
      <c r="X11" s="9">
        <f t="shared" si="6"/>
        <v>13244820</v>
      </c>
      <c r="Y11" s="9">
        <f t="shared" si="7"/>
        <v>178374750</v>
      </c>
      <c r="Z11" s="19">
        <f t="shared" si="8"/>
        <v>191619570</v>
      </c>
      <c r="AA11" s="15">
        <f t="shared" si="9"/>
        <v>6421130.3999999985</v>
      </c>
      <c r="AB11" s="15">
        <f t="shared" si="10"/>
        <v>12656574</v>
      </c>
      <c r="AC11" s="9">
        <v>78823</v>
      </c>
      <c r="AD11" s="9">
        <f t="shared" si="11"/>
        <v>18998881.399999999</v>
      </c>
      <c r="AE11" s="9">
        <v>10000000</v>
      </c>
      <c r="AF11" s="24">
        <f t="shared" si="13"/>
        <v>0.89988813999999984</v>
      </c>
      <c r="AL11" s="8" t="s">
        <v>68</v>
      </c>
      <c r="AM11" s="9">
        <v>85067</v>
      </c>
      <c r="AN11" s="9">
        <v>134292</v>
      </c>
      <c r="AO11" s="9">
        <v>12492</v>
      </c>
      <c r="AP11" s="9">
        <v>0</v>
      </c>
      <c r="AQ11" s="9">
        <v>0</v>
      </c>
      <c r="AR11" s="9">
        <f t="shared" si="4"/>
        <v>231851</v>
      </c>
    </row>
    <row r="12" spans="2:44" x14ac:dyDescent="0.2">
      <c r="B12" s="2" t="s">
        <v>39</v>
      </c>
      <c r="C12" s="2" t="s">
        <v>12</v>
      </c>
      <c r="D12" s="2" t="s">
        <v>45</v>
      </c>
      <c r="E12" s="2"/>
      <c r="F12" s="2" t="s">
        <v>40</v>
      </c>
      <c r="G12" s="2" t="s">
        <v>41</v>
      </c>
      <c r="I12" s="8" t="s">
        <v>69</v>
      </c>
      <c r="J12" s="9">
        <v>21957</v>
      </c>
      <c r="K12" s="9">
        <v>104987</v>
      </c>
      <c r="L12" s="9">
        <v>24144</v>
      </c>
      <c r="M12" s="9">
        <v>9521</v>
      </c>
      <c r="N12" s="9">
        <v>1504</v>
      </c>
      <c r="O12" s="9">
        <f t="shared" si="0"/>
        <v>162113</v>
      </c>
      <c r="P12" s="9">
        <f>W11</f>
        <v>3567495</v>
      </c>
      <c r="Q12" s="9">
        <f t="shared" si="12"/>
        <v>249724.65000000002</v>
      </c>
      <c r="R12" s="16">
        <f t="shared" si="1"/>
        <v>149656.34999999998</v>
      </c>
      <c r="S12" s="16">
        <v>399381</v>
      </c>
      <c r="T12" s="9">
        <f t="shared" si="5"/>
        <v>178374.75</v>
      </c>
      <c r="U12" s="16">
        <f t="shared" si="2"/>
        <v>45150.75</v>
      </c>
      <c r="V12" s="16">
        <v>133224</v>
      </c>
      <c r="W12" s="19">
        <f t="shared" si="3"/>
        <v>3833652</v>
      </c>
      <c r="X12" s="9">
        <f t="shared" si="6"/>
        <v>11981430</v>
      </c>
      <c r="Y12" s="9">
        <f t="shared" si="7"/>
        <v>191682600</v>
      </c>
      <c r="Z12" s="19">
        <f t="shared" si="8"/>
        <v>203664030</v>
      </c>
      <c r="AA12" s="15">
        <f t="shared" si="9"/>
        <v>4489690.4999999991</v>
      </c>
      <c r="AB12" s="15">
        <f t="shared" si="10"/>
        <v>9740354.9999999981</v>
      </c>
      <c r="AC12" s="9">
        <v>56895</v>
      </c>
      <c r="AD12" s="9">
        <f t="shared" si="11"/>
        <v>14173150.499999996</v>
      </c>
      <c r="AE12" s="9">
        <v>10000000</v>
      </c>
      <c r="AF12" s="24">
        <f t="shared" si="13"/>
        <v>0.41731504999999963</v>
      </c>
      <c r="AL12" s="8" t="s">
        <v>69</v>
      </c>
      <c r="AM12" s="9">
        <v>21957</v>
      </c>
      <c r="AN12" s="9">
        <v>104987</v>
      </c>
      <c r="AO12" s="9">
        <v>24144</v>
      </c>
      <c r="AP12" s="9">
        <v>9521</v>
      </c>
      <c r="AQ12" s="9">
        <v>1504</v>
      </c>
      <c r="AR12" s="9">
        <f t="shared" si="4"/>
        <v>162113</v>
      </c>
    </row>
    <row r="13" spans="2:44" x14ac:dyDescent="0.2">
      <c r="I13" s="8"/>
      <c r="J13" s="9"/>
      <c r="K13" s="9"/>
      <c r="L13" s="9"/>
      <c r="M13" s="9"/>
      <c r="N13" s="9"/>
      <c r="O13" s="9"/>
      <c r="P13" s="9"/>
      <c r="Q13" s="49" t="s">
        <v>91</v>
      </c>
      <c r="R13" s="47">
        <v>500000</v>
      </c>
      <c r="S13" s="47"/>
      <c r="T13" s="49" t="s">
        <v>90</v>
      </c>
      <c r="U13" s="47">
        <v>90000</v>
      </c>
      <c r="V13" s="47"/>
      <c r="W13" s="47"/>
      <c r="X13" s="47"/>
      <c r="Y13" s="47"/>
      <c r="Z13" s="47"/>
      <c r="AA13" s="48">
        <f t="shared" si="9"/>
        <v>15000000</v>
      </c>
      <c r="AB13" s="48">
        <f t="shared" si="10"/>
        <v>29500000</v>
      </c>
      <c r="AC13" s="47">
        <v>100477</v>
      </c>
      <c r="AD13" s="47">
        <f t="shared" si="11"/>
        <v>44399523</v>
      </c>
      <c r="AE13" s="47">
        <v>10000000</v>
      </c>
      <c r="AF13" s="46">
        <f t="shared" si="13"/>
        <v>3.4399522999999999</v>
      </c>
      <c r="AL13" s="8"/>
      <c r="AM13" s="9"/>
      <c r="AN13" s="9"/>
      <c r="AO13" s="9"/>
      <c r="AP13" s="9"/>
      <c r="AQ13" s="9"/>
      <c r="AR13" s="9"/>
    </row>
    <row r="14" spans="2:44" x14ac:dyDescent="0.2">
      <c r="R14" s="1">
        <v>500000</v>
      </c>
      <c r="T14" s="22"/>
      <c r="U14" s="1">
        <v>90000</v>
      </c>
      <c r="V14" s="1">
        <f>V7/P7</f>
        <v>4.1687500000000002E-2</v>
      </c>
    </row>
    <row r="15" spans="2:44" ht="34" x14ac:dyDescent="0.2">
      <c r="I15" s="51" t="s">
        <v>86</v>
      </c>
      <c r="J15" s="50" t="s">
        <v>56</v>
      </c>
      <c r="K15" s="50" t="s">
        <v>58</v>
      </c>
      <c r="L15" s="50" t="s">
        <v>59</v>
      </c>
      <c r="M15" s="50" t="s">
        <v>60</v>
      </c>
      <c r="N15" s="50" t="s">
        <v>61</v>
      </c>
      <c r="O15" s="51" t="s">
        <v>89</v>
      </c>
      <c r="T15" s="5">
        <f>T12-V10</f>
        <v>87485.75</v>
      </c>
      <c r="V15" s="1">
        <f>V8/P8</f>
        <v>4.0256092588663722E-2</v>
      </c>
    </row>
    <row r="16" spans="2:44" x14ac:dyDescent="0.2">
      <c r="I16" s="8" t="s">
        <v>64</v>
      </c>
      <c r="J16" s="9">
        <v>1561992</v>
      </c>
      <c r="K16" s="9">
        <v>1400401</v>
      </c>
      <c r="L16" s="9">
        <v>1802384</v>
      </c>
      <c r="M16" s="13">
        <v>478434</v>
      </c>
      <c r="N16" s="9">
        <v>142757</v>
      </c>
      <c r="O16" s="15">
        <f>SUM(J16:N16)</f>
        <v>5385968</v>
      </c>
      <c r="V16" s="1">
        <f>V9/P9</f>
        <v>3.4656280676583856E-2</v>
      </c>
    </row>
    <row r="17" spans="9:44" x14ac:dyDescent="0.2">
      <c r="I17" s="8" t="s">
        <v>65</v>
      </c>
      <c r="J17" s="9">
        <v>783836</v>
      </c>
      <c r="K17" s="9">
        <v>2014031</v>
      </c>
      <c r="L17" s="9">
        <v>1145333</v>
      </c>
      <c r="M17" s="9">
        <v>0</v>
      </c>
      <c r="N17" s="9">
        <v>25577</v>
      </c>
      <c r="O17" s="15">
        <f t="shared" ref="O17:O21" si="14">SUM(J17:N17)</f>
        <v>3968777</v>
      </c>
      <c r="V17" s="1">
        <f>V12/P12</f>
        <v>3.7343850516959376E-2</v>
      </c>
    </row>
    <row r="18" spans="9:44" x14ac:dyDescent="0.2">
      <c r="I18" s="8" t="s">
        <v>66</v>
      </c>
      <c r="J18" s="9">
        <v>2391268</v>
      </c>
      <c r="K18" s="9">
        <v>2417601</v>
      </c>
      <c r="L18" s="9">
        <v>1097816</v>
      </c>
      <c r="M18" s="9">
        <v>191374</v>
      </c>
      <c r="N18" s="9">
        <v>57103</v>
      </c>
      <c r="O18" s="15">
        <f t="shared" si="14"/>
        <v>6155162</v>
      </c>
      <c r="Q18" s="1" t="s">
        <v>56</v>
      </c>
      <c r="R18" s="1">
        <v>-0.01</v>
      </c>
      <c r="S18" s="25" t="s">
        <v>56</v>
      </c>
      <c r="T18" s="26">
        <v>99654</v>
      </c>
      <c r="U18" s="22">
        <f>T18*R18</f>
        <v>-996.54000000000008</v>
      </c>
      <c r="AL18" s="8" t="s">
        <v>86</v>
      </c>
      <c r="AM18" s="14" t="s">
        <v>56</v>
      </c>
      <c r="AN18" s="14" t="s">
        <v>58</v>
      </c>
      <c r="AO18" s="14" t="s">
        <v>59</v>
      </c>
      <c r="AP18" s="14" t="s">
        <v>60</v>
      </c>
      <c r="AQ18" s="14" t="s">
        <v>61</v>
      </c>
      <c r="AR18" s="14" t="s">
        <v>89</v>
      </c>
    </row>
    <row r="19" spans="9:44" x14ac:dyDescent="0.2">
      <c r="I19" s="8" t="s">
        <v>67</v>
      </c>
      <c r="J19" s="9">
        <v>1919547</v>
      </c>
      <c r="K19" s="9">
        <v>2052478</v>
      </c>
      <c r="L19" s="9">
        <v>540715</v>
      </c>
      <c r="M19" s="9">
        <v>0</v>
      </c>
      <c r="N19" s="9">
        <v>0</v>
      </c>
      <c r="O19" s="15">
        <f t="shared" si="14"/>
        <v>4512740</v>
      </c>
      <c r="Q19" s="1" t="s">
        <v>44</v>
      </c>
      <c r="R19" s="1">
        <v>0</v>
      </c>
      <c r="S19" s="25" t="s">
        <v>58</v>
      </c>
      <c r="T19" s="26">
        <v>94331</v>
      </c>
      <c r="U19" s="5">
        <f>T19*R19</f>
        <v>0</v>
      </c>
      <c r="AL19" s="8" t="s">
        <v>64</v>
      </c>
      <c r="AM19" s="9">
        <v>1561992</v>
      </c>
      <c r="AN19" s="9">
        <v>1400401</v>
      </c>
      <c r="AO19" s="9">
        <v>1802384</v>
      </c>
      <c r="AP19" s="13">
        <v>478434</v>
      </c>
      <c r="AQ19" s="9">
        <v>142757</v>
      </c>
      <c r="AR19" s="15">
        <f>SUM(AM19:AQ19)</f>
        <v>5385968</v>
      </c>
    </row>
    <row r="20" spans="9:44" x14ac:dyDescent="0.2">
      <c r="I20" s="8" t="s">
        <v>68</v>
      </c>
      <c r="J20" s="9">
        <v>1261522</v>
      </c>
      <c r="K20" s="9">
        <v>2416582</v>
      </c>
      <c r="L20" s="9">
        <v>662622</v>
      </c>
      <c r="M20" s="9"/>
      <c r="N20" s="9"/>
      <c r="O20" s="15">
        <f t="shared" si="14"/>
        <v>4340726</v>
      </c>
      <c r="Q20" s="1" t="s">
        <v>99</v>
      </c>
      <c r="R20" s="1">
        <v>0</v>
      </c>
      <c r="S20" s="25" t="s">
        <v>59</v>
      </c>
      <c r="T20" s="26">
        <v>28101</v>
      </c>
      <c r="U20" s="5">
        <f>T20*R20</f>
        <v>0</v>
      </c>
      <c r="AL20" s="8" t="s">
        <v>65</v>
      </c>
      <c r="AM20" s="9">
        <v>783836</v>
      </c>
      <c r="AN20" s="9">
        <v>2014031</v>
      </c>
      <c r="AO20" s="9">
        <v>1145333</v>
      </c>
      <c r="AP20" s="9">
        <v>0</v>
      </c>
      <c r="AQ20" s="9">
        <v>25577</v>
      </c>
      <c r="AR20" s="15">
        <f t="shared" ref="AR20:AR24" si="15">SUM(AM20:AQ20)</f>
        <v>3968777</v>
      </c>
    </row>
    <row r="21" spans="9:44" x14ac:dyDescent="0.2">
      <c r="I21" s="8" t="s">
        <v>69</v>
      </c>
      <c r="J21" s="9">
        <v>266959</v>
      </c>
      <c r="K21" s="9">
        <v>1632103</v>
      </c>
      <c r="L21" s="9">
        <v>1468123</v>
      </c>
      <c r="M21" s="9">
        <v>159478</v>
      </c>
      <c r="N21" s="9">
        <v>47586</v>
      </c>
      <c r="O21" s="15">
        <f t="shared" si="14"/>
        <v>3574249</v>
      </c>
      <c r="Q21" s="1" t="s">
        <v>60</v>
      </c>
      <c r="R21" s="1">
        <v>0.51</v>
      </c>
      <c r="S21" s="25" t="s">
        <v>60</v>
      </c>
      <c r="T21" s="27">
        <v>27209</v>
      </c>
      <c r="U21" s="22">
        <f>T21*R21</f>
        <v>13876.59</v>
      </c>
      <c r="AL21" s="8" t="s">
        <v>66</v>
      </c>
      <c r="AM21" s="9">
        <v>2391268</v>
      </c>
      <c r="AN21" s="9">
        <v>2417601</v>
      </c>
      <c r="AO21" s="9">
        <v>1097816</v>
      </c>
      <c r="AP21" s="9">
        <v>191374</v>
      </c>
      <c r="AQ21" s="9">
        <v>57103</v>
      </c>
      <c r="AR21" s="15">
        <f t="shared" si="15"/>
        <v>6155162</v>
      </c>
    </row>
    <row r="22" spans="9:44" x14ac:dyDescent="0.2">
      <c r="I22" s="8"/>
      <c r="J22" s="9"/>
      <c r="K22" s="9"/>
      <c r="L22" s="9"/>
      <c r="M22" s="9"/>
      <c r="N22" s="9"/>
      <c r="O22" s="2"/>
      <c r="Q22" s="1" t="s">
        <v>61</v>
      </c>
      <c r="R22" s="1">
        <v>-2.06</v>
      </c>
      <c r="S22" s="25" t="s">
        <v>61</v>
      </c>
      <c r="T22" s="26">
        <v>4298</v>
      </c>
      <c r="U22" s="22">
        <f>T22*R22</f>
        <v>-8853.880000000001</v>
      </c>
      <c r="AL22" s="8" t="s">
        <v>67</v>
      </c>
      <c r="AM22" s="9">
        <v>1919547</v>
      </c>
      <c r="AN22" s="9">
        <v>2052478</v>
      </c>
      <c r="AO22" s="9">
        <v>540715</v>
      </c>
      <c r="AP22" s="9">
        <v>0</v>
      </c>
      <c r="AQ22" s="9">
        <v>0</v>
      </c>
      <c r="AR22" s="15">
        <f t="shared" si="15"/>
        <v>4512740</v>
      </c>
    </row>
    <row r="23" spans="9:44" x14ac:dyDescent="0.2">
      <c r="Q23" s="1" t="s">
        <v>100</v>
      </c>
      <c r="R23" s="1">
        <v>0.84</v>
      </c>
      <c r="AL23" s="8" t="s">
        <v>68</v>
      </c>
      <c r="AM23" s="9">
        <v>1261522</v>
      </c>
      <c r="AN23" s="9">
        <v>2416582</v>
      </c>
      <c r="AO23" s="9">
        <v>662622</v>
      </c>
      <c r="AP23" s="9"/>
      <c r="AQ23" s="9"/>
      <c r="AR23" s="15">
        <f t="shared" si="15"/>
        <v>4340726</v>
      </c>
    </row>
    <row r="24" spans="9:44" x14ac:dyDescent="0.2">
      <c r="Q24" s="1" t="s">
        <v>101</v>
      </c>
      <c r="R24" s="1">
        <v>3964</v>
      </c>
      <c r="AL24" s="8" t="s">
        <v>69</v>
      </c>
      <c r="AM24" s="9">
        <v>266959</v>
      </c>
      <c r="AN24" s="9">
        <v>1632103</v>
      </c>
      <c r="AO24" s="9">
        <v>1468123</v>
      </c>
      <c r="AP24" s="9">
        <v>159478</v>
      </c>
      <c r="AQ24" s="9">
        <v>47586</v>
      </c>
      <c r="AR24" s="15">
        <f t="shared" si="15"/>
        <v>3574249</v>
      </c>
    </row>
    <row r="25" spans="9:44" x14ac:dyDescent="0.2">
      <c r="I25" s="52" t="s">
        <v>88</v>
      </c>
      <c r="J25" s="53" t="s">
        <v>56</v>
      </c>
      <c r="K25" s="53" t="s">
        <v>58</v>
      </c>
      <c r="L25" s="53" t="s">
        <v>59</v>
      </c>
      <c r="M25" s="53" t="s">
        <v>60</v>
      </c>
      <c r="N25" s="53" t="s">
        <v>61</v>
      </c>
      <c r="O25" s="53" t="s">
        <v>88</v>
      </c>
      <c r="AL25" s="8"/>
      <c r="AM25" s="9"/>
      <c r="AN25" s="9"/>
      <c r="AO25" s="9"/>
      <c r="AP25" s="9"/>
      <c r="AQ25" s="9"/>
      <c r="AR25" s="2"/>
    </row>
    <row r="26" spans="9:44" x14ac:dyDescent="0.2">
      <c r="I26" s="8" t="s">
        <v>64</v>
      </c>
      <c r="J26" s="18">
        <f t="shared" ref="J26:O26" si="16">J7/J16</f>
        <v>6.3799302429205784E-2</v>
      </c>
      <c r="K26" s="18">
        <f t="shared" si="16"/>
        <v>6.735999188803779E-2</v>
      </c>
      <c r="L26" s="18">
        <f t="shared" si="16"/>
        <v>1.5591017230512478E-2</v>
      </c>
      <c r="M26" s="18">
        <f t="shared" si="16"/>
        <v>5.6870958167688751E-2</v>
      </c>
      <c r="N26" s="18">
        <f t="shared" si="16"/>
        <v>3.0107105080661542E-2</v>
      </c>
      <c r="O26" s="18">
        <f t="shared" si="16"/>
        <v>4.7084015352486311E-2</v>
      </c>
      <c r="S26" s="6" t="s">
        <v>70</v>
      </c>
      <c r="T26" s="6" t="s">
        <v>80</v>
      </c>
    </row>
    <row r="27" spans="9:44" x14ac:dyDescent="0.2">
      <c r="I27" s="8" t="s">
        <v>65</v>
      </c>
      <c r="J27" s="18">
        <f t="shared" ref="J27:L31" si="17">J8/J17</f>
        <v>7.3954245530952908E-2</v>
      </c>
      <c r="K27" s="18">
        <f t="shared" si="17"/>
        <v>5.9795504637217597E-2</v>
      </c>
      <c r="L27" s="18">
        <f t="shared" si="17"/>
        <v>1.7346046957522399E-2</v>
      </c>
      <c r="M27" s="18">
        <v>0</v>
      </c>
      <c r="N27" s="18">
        <f>N8/N17</f>
        <v>3.1981858701176841E-2</v>
      </c>
      <c r="O27" s="18">
        <f>O8/O17</f>
        <v>5.0162304407629858E-2</v>
      </c>
      <c r="S27" s="7">
        <v>253593</v>
      </c>
      <c r="T27" s="7">
        <v>234109</v>
      </c>
      <c r="U27" s="5">
        <f>S27-T27</f>
        <v>19484</v>
      </c>
    </row>
    <row r="28" spans="9:44" x14ac:dyDescent="0.2">
      <c r="I28" s="8" t="s">
        <v>66</v>
      </c>
      <c r="J28" s="18">
        <f t="shared" si="17"/>
        <v>5.5289076757603077E-2</v>
      </c>
      <c r="K28" s="18">
        <f t="shared" si="17"/>
        <v>5.5560863848087422E-2</v>
      </c>
      <c r="L28" s="18">
        <f t="shared" si="17"/>
        <v>1.7485626006543901E-2</v>
      </c>
      <c r="M28" s="18">
        <f>M9/M18</f>
        <v>5.9407234002529077E-2</v>
      </c>
      <c r="N28" s="18">
        <f>N9/N18</f>
        <v>3.145193772656428E-2</v>
      </c>
      <c r="O28" s="18">
        <f>O9/O18</f>
        <v>4.8560216611683006E-2</v>
      </c>
      <c r="S28" s="7">
        <v>199083</v>
      </c>
      <c r="T28" s="7">
        <v>183786.62</v>
      </c>
      <c r="U28" s="5">
        <f t="shared" ref="U28:U32" si="18">S28-T28</f>
        <v>15296.380000000005</v>
      </c>
      <c r="AL28" s="8" t="s">
        <v>88</v>
      </c>
      <c r="AM28" s="14" t="s">
        <v>56</v>
      </c>
      <c r="AN28" s="14" t="s">
        <v>58</v>
      </c>
      <c r="AO28" s="14" t="s">
        <v>59</v>
      </c>
      <c r="AP28" s="14" t="s">
        <v>60</v>
      </c>
      <c r="AQ28" s="14" t="s">
        <v>61</v>
      </c>
      <c r="AR28" s="14" t="s">
        <v>88</v>
      </c>
    </row>
    <row r="29" spans="9:44" x14ac:dyDescent="0.2">
      <c r="I29" s="8" t="s">
        <v>67</v>
      </c>
      <c r="J29" s="18">
        <f t="shared" si="17"/>
        <v>5.9879752879194934E-2</v>
      </c>
      <c r="K29" s="18">
        <f t="shared" si="17"/>
        <v>5.9369211265601872E-2</v>
      </c>
      <c r="L29" s="18">
        <f t="shared" si="17"/>
        <v>1.926708154942992E-2</v>
      </c>
      <c r="M29" s="18">
        <v>0</v>
      </c>
      <c r="N29" s="18">
        <v>0</v>
      </c>
      <c r="O29" s="18">
        <f>O10/O19</f>
        <v>5.4781352349127135E-2</v>
      </c>
      <c r="S29" s="7">
        <v>298896</v>
      </c>
      <c r="T29" s="7">
        <v>275931.07999999996</v>
      </c>
      <c r="U29" s="5">
        <f t="shared" si="18"/>
        <v>22964.920000000042</v>
      </c>
      <c r="AL29" s="8" t="s">
        <v>64</v>
      </c>
      <c r="AM29" s="18">
        <f t="shared" ref="AM29:AR29" si="19">AM7/AM19</f>
        <v>6.3799302429205784E-2</v>
      </c>
      <c r="AN29" s="18">
        <f t="shared" si="19"/>
        <v>6.735999188803779E-2</v>
      </c>
      <c r="AO29" s="18">
        <f t="shared" si="19"/>
        <v>1.5591017230512478E-2</v>
      </c>
      <c r="AP29" s="18">
        <f t="shared" si="19"/>
        <v>5.6870958167688751E-2</v>
      </c>
      <c r="AQ29" s="18">
        <f t="shared" si="19"/>
        <v>3.0107105080661542E-2</v>
      </c>
      <c r="AR29" s="18">
        <f t="shared" si="19"/>
        <v>4.7084015352486311E-2</v>
      </c>
    </row>
    <row r="30" spans="9:44" x14ac:dyDescent="0.2">
      <c r="I30" s="8" t="s">
        <v>68</v>
      </c>
      <c r="J30" s="18">
        <f t="shared" si="17"/>
        <v>6.7432038442452852E-2</v>
      </c>
      <c r="K30" s="18">
        <f t="shared" si="17"/>
        <v>5.5571050351281272E-2</v>
      </c>
      <c r="L30" s="18">
        <f t="shared" si="17"/>
        <v>1.8852377373525176E-2</v>
      </c>
      <c r="M30" s="18">
        <v>0</v>
      </c>
      <c r="N30" s="18">
        <v>0</v>
      </c>
      <c r="O30" s="18">
        <f>O11/O20</f>
        <v>5.3412954422831574E-2</v>
      </c>
      <c r="S30" s="7">
        <v>247214</v>
      </c>
      <c r="T30" s="7">
        <v>228219.21999999997</v>
      </c>
      <c r="U30" s="5">
        <f t="shared" si="18"/>
        <v>18994.780000000028</v>
      </c>
      <c r="AL30" s="8" t="s">
        <v>65</v>
      </c>
      <c r="AM30" s="18">
        <f t="shared" ref="AM30:AO34" si="20">AM8/AM20</f>
        <v>7.3954245530952908E-2</v>
      </c>
      <c r="AN30" s="18">
        <f t="shared" si="20"/>
        <v>5.9795504637217597E-2</v>
      </c>
      <c r="AO30" s="18">
        <f t="shared" si="20"/>
        <v>1.7346046957522399E-2</v>
      </c>
      <c r="AP30" s="18">
        <v>0</v>
      </c>
      <c r="AQ30" s="18">
        <f>AQ8/AQ20</f>
        <v>3.1981858701176841E-2</v>
      </c>
      <c r="AR30" s="18">
        <f>AR8/AR20</f>
        <v>5.0162304407629858E-2</v>
      </c>
    </row>
    <row r="31" spans="9:44" x14ac:dyDescent="0.2">
      <c r="I31" s="8" t="s">
        <v>69</v>
      </c>
      <c r="J31" s="18">
        <f t="shared" si="17"/>
        <v>8.224858498870613E-2</v>
      </c>
      <c r="K31" s="18">
        <f t="shared" si="17"/>
        <v>6.432620980416065E-2</v>
      </c>
      <c r="L31" s="18">
        <f t="shared" si="17"/>
        <v>1.6445488559201103E-2</v>
      </c>
      <c r="M31" s="18">
        <f>M12/M21</f>
        <v>5.9701024592733791E-2</v>
      </c>
      <c r="N31" s="18">
        <f>N12/N21</f>
        <v>3.1605934518555881E-2</v>
      </c>
      <c r="O31" s="18">
        <f>O12/O21</f>
        <v>4.5355821600565602E-2</v>
      </c>
      <c r="S31" s="7">
        <v>231851</v>
      </c>
      <c r="T31" s="7">
        <v>214037.67999999996</v>
      </c>
      <c r="U31" s="5">
        <f t="shared" si="18"/>
        <v>17813.320000000036</v>
      </c>
      <c r="AL31" s="8" t="s">
        <v>66</v>
      </c>
      <c r="AM31" s="28">
        <f t="shared" si="20"/>
        <v>5.5289076757603077E-2</v>
      </c>
      <c r="AN31" s="28">
        <f t="shared" si="20"/>
        <v>5.5560863848087422E-2</v>
      </c>
      <c r="AO31" s="28">
        <f t="shared" si="20"/>
        <v>1.7485626006543901E-2</v>
      </c>
      <c r="AP31" s="28">
        <f>AP9/AP21</f>
        <v>5.9407234002529077E-2</v>
      </c>
      <c r="AQ31" s="28">
        <f>AQ9/AQ21</f>
        <v>3.145193772656428E-2</v>
      </c>
      <c r="AR31" s="28">
        <f>AR9/AR21</f>
        <v>4.8560216611683006E-2</v>
      </c>
    </row>
    <row r="32" spans="9:44" x14ac:dyDescent="0.2">
      <c r="S32" s="7">
        <v>162113</v>
      </c>
      <c r="T32" s="7">
        <v>149656.34999999998</v>
      </c>
      <c r="U32" s="5">
        <f t="shared" si="18"/>
        <v>12456.650000000023</v>
      </c>
      <c r="AL32" s="8" t="s">
        <v>67</v>
      </c>
      <c r="AM32" s="18">
        <f t="shared" si="20"/>
        <v>5.9879752879194934E-2</v>
      </c>
      <c r="AN32" s="18">
        <f t="shared" si="20"/>
        <v>5.9369211265601872E-2</v>
      </c>
      <c r="AO32" s="18">
        <f t="shared" si="20"/>
        <v>1.926708154942992E-2</v>
      </c>
      <c r="AP32" s="18">
        <v>0</v>
      </c>
      <c r="AQ32" s="18">
        <v>0</v>
      </c>
      <c r="AR32" s="18">
        <f>AR10/AR22</f>
        <v>5.4781352349127135E-2</v>
      </c>
    </row>
    <row r="33" spans="9:44" x14ac:dyDescent="0.2">
      <c r="I33" s="55" t="s">
        <v>119</v>
      </c>
      <c r="J33" s="54">
        <f>AVERAGE(J26:J31)</f>
        <v>6.710050017135262E-2</v>
      </c>
      <c r="K33" s="54">
        <f>AVERAGE(K26:K31)</f>
        <v>6.0330471965731103E-2</v>
      </c>
      <c r="L33" s="54">
        <f>AVERAGE(L26:L31)</f>
        <v>1.749793961278916E-2</v>
      </c>
      <c r="M33" s="54">
        <f>AVERAGE(M26,M28,M31)</f>
        <v>5.8659738920983868E-2</v>
      </c>
      <c r="N33" s="54">
        <f>AVERAGE(N26,N27,N28,N31)</f>
        <v>3.1286709006739633E-2</v>
      </c>
      <c r="O33" s="54">
        <f>AVERAGE(O26:O31)</f>
        <v>4.9892777457387245E-2</v>
      </c>
      <c r="S33" s="6"/>
      <c r="AL33" s="8" t="s">
        <v>68</v>
      </c>
      <c r="AM33" s="18">
        <f t="shared" si="20"/>
        <v>6.7432038442452852E-2</v>
      </c>
      <c r="AN33" s="18">
        <f t="shared" si="20"/>
        <v>5.5571050351281272E-2</v>
      </c>
      <c r="AO33" s="18">
        <f t="shared" si="20"/>
        <v>1.8852377373525176E-2</v>
      </c>
      <c r="AP33" s="18">
        <v>0</v>
      </c>
      <c r="AQ33" s="18">
        <v>0</v>
      </c>
      <c r="AR33" s="18">
        <f>AR11/AR23</f>
        <v>5.3412954422831574E-2</v>
      </c>
    </row>
    <row r="34" spans="9:44" x14ac:dyDescent="0.2">
      <c r="AL34" s="8" t="s">
        <v>69</v>
      </c>
      <c r="AM34" s="18">
        <f t="shared" si="20"/>
        <v>8.224858498870613E-2</v>
      </c>
      <c r="AN34" s="18">
        <f t="shared" si="20"/>
        <v>6.432620980416065E-2</v>
      </c>
      <c r="AO34" s="18">
        <f t="shared" si="20"/>
        <v>1.6445488559201103E-2</v>
      </c>
      <c r="AP34" s="18">
        <f>AP12/AP24</f>
        <v>5.9701024592733791E-2</v>
      </c>
      <c r="AQ34" s="18">
        <f>AQ12/AQ24</f>
        <v>3.1605934518555881E-2</v>
      </c>
      <c r="AR34" s="18">
        <f>AR12/AR24</f>
        <v>4.5355821600565602E-2</v>
      </c>
    </row>
    <row r="49" spans="60:92" x14ac:dyDescent="0.2">
      <c r="BH49" s="37"/>
      <c r="BI49" s="60" t="s">
        <v>105</v>
      </c>
      <c r="BJ49" s="60"/>
      <c r="BK49" s="60"/>
      <c r="BL49" s="60"/>
      <c r="BM49" s="60"/>
      <c r="BN49" s="60"/>
      <c r="BO49" s="60"/>
      <c r="BP49" s="34"/>
      <c r="BQ49" s="41"/>
      <c r="BR49" s="60" t="s">
        <v>106</v>
      </c>
      <c r="BS49" s="60"/>
      <c r="BT49" s="60"/>
      <c r="BU49" s="60"/>
      <c r="BV49" s="60"/>
      <c r="BW49" s="60"/>
      <c r="BX49" s="60"/>
      <c r="BY49" s="34"/>
      <c r="BZ49" s="37"/>
      <c r="CA49" s="60" t="s">
        <v>109</v>
      </c>
      <c r="CB49" s="60"/>
      <c r="CC49" s="60"/>
      <c r="CD49" s="60"/>
      <c r="CE49" s="60"/>
      <c r="CF49" s="60"/>
      <c r="CG49" s="60"/>
    </row>
    <row r="50" spans="60:92" x14ac:dyDescent="0.2">
      <c r="BH50" s="8" t="s">
        <v>5</v>
      </c>
      <c r="BI50" s="8" t="s">
        <v>104</v>
      </c>
      <c r="BJ50" s="8" t="s">
        <v>56</v>
      </c>
      <c r="BK50" s="8" t="s">
        <v>58</v>
      </c>
      <c r="BL50" s="8" t="s">
        <v>59</v>
      </c>
      <c r="BM50" s="8" t="s">
        <v>60</v>
      </c>
      <c r="BN50" s="8" t="s">
        <v>61</v>
      </c>
      <c r="BO50" s="8"/>
      <c r="BP50" s="31"/>
      <c r="BQ50" s="8" t="s">
        <v>5</v>
      </c>
      <c r="BR50" s="8" t="s">
        <v>104</v>
      </c>
      <c r="BS50" s="8" t="s">
        <v>56</v>
      </c>
      <c r="BT50" s="8" t="s">
        <v>58</v>
      </c>
      <c r="BU50" s="8" t="s">
        <v>59</v>
      </c>
      <c r="BV50" s="8" t="s">
        <v>60</v>
      </c>
      <c r="BW50" s="8" t="s">
        <v>61</v>
      </c>
      <c r="BX50" s="8"/>
      <c r="BY50" s="31"/>
      <c r="BZ50" s="8" t="s">
        <v>5</v>
      </c>
      <c r="CA50" s="35" t="s">
        <v>104</v>
      </c>
      <c r="CB50" s="8" t="s">
        <v>56</v>
      </c>
      <c r="CC50" s="8" t="s">
        <v>58</v>
      </c>
      <c r="CD50" s="8" t="s">
        <v>59</v>
      </c>
      <c r="CE50" s="8" t="s">
        <v>60</v>
      </c>
      <c r="CF50" s="8" t="s">
        <v>61</v>
      </c>
      <c r="CG50" s="8"/>
      <c r="CI50" s="59" t="s">
        <v>111</v>
      </c>
      <c r="CJ50" s="59" t="s">
        <v>56</v>
      </c>
      <c r="CK50" s="59" t="s">
        <v>58</v>
      </c>
      <c r="CL50" s="59" t="s">
        <v>59</v>
      </c>
      <c r="CM50" s="59" t="s">
        <v>60</v>
      </c>
      <c r="CN50" s="59" t="s">
        <v>61</v>
      </c>
    </row>
    <row r="51" spans="60:92" x14ac:dyDescent="0.2">
      <c r="BH51" s="27" t="s">
        <v>113</v>
      </c>
      <c r="BI51" s="9">
        <v>2500000</v>
      </c>
      <c r="BJ51" s="9">
        <f>BI51*0.5</f>
        <v>1250000</v>
      </c>
      <c r="BK51" s="9">
        <f>BI51*0.5</f>
        <v>1250000</v>
      </c>
      <c r="BL51" s="9"/>
      <c r="BM51" s="9"/>
      <c r="BN51" s="9"/>
      <c r="BO51" s="9">
        <f>BI51-SUM(BJ51:BN51)</f>
        <v>0</v>
      </c>
      <c r="BP51" s="32"/>
      <c r="BQ51" s="26" t="s">
        <v>36</v>
      </c>
      <c r="BR51" s="9">
        <v>5000000</v>
      </c>
      <c r="BS51" s="9">
        <f>BR51*0.2</f>
        <v>1000000</v>
      </c>
      <c r="BT51" s="9">
        <f>BR51*0.2</f>
        <v>1000000</v>
      </c>
      <c r="BU51" s="9">
        <f>BR51*0.2</f>
        <v>1000000</v>
      </c>
      <c r="BV51" s="9">
        <f>BR51*0.2</f>
        <v>1000000</v>
      </c>
      <c r="BW51" s="9">
        <f>BR51*0.2</f>
        <v>1000000</v>
      </c>
      <c r="BX51" s="9">
        <f>BR51-SUM(BS51:BW51)</f>
        <v>0</v>
      </c>
      <c r="BY51" s="32"/>
      <c r="BZ51" s="26" t="s">
        <v>116</v>
      </c>
      <c r="CA51" s="36">
        <v>2000000</v>
      </c>
      <c r="CB51" s="9">
        <f>CA51*0.2</f>
        <v>400000</v>
      </c>
      <c r="CC51" s="9">
        <f>CA51*0.8</f>
        <v>1600000</v>
      </c>
      <c r="CD51" s="9">
        <v>0</v>
      </c>
      <c r="CE51" s="9">
        <v>0</v>
      </c>
      <c r="CF51" s="9">
        <v>0</v>
      </c>
      <c r="CG51" s="9">
        <f>CA51-SUM(CB51:CF51)</f>
        <v>0</v>
      </c>
      <c r="CI51" s="11" t="s">
        <v>64</v>
      </c>
      <c r="CJ51" s="10">
        <f>BS56</f>
        <v>2000000</v>
      </c>
      <c r="CK51" s="10">
        <f>BT56</f>
        <v>2000000</v>
      </c>
      <c r="CL51" s="10">
        <f>BU56</f>
        <v>2000000</v>
      </c>
      <c r="CM51" s="10">
        <f>BV56</f>
        <v>2000000</v>
      </c>
      <c r="CN51" s="10">
        <f>BW56</f>
        <v>2000000</v>
      </c>
    </row>
    <row r="52" spans="60:92" x14ac:dyDescent="0.2">
      <c r="BH52" s="27" t="s">
        <v>36</v>
      </c>
      <c r="BI52" s="9">
        <v>2500000</v>
      </c>
      <c r="BJ52" s="9">
        <f>BI52*0.3</f>
        <v>750000</v>
      </c>
      <c r="BK52" s="9">
        <f>BI52*0.4</f>
        <v>1000000</v>
      </c>
      <c r="BL52" s="9">
        <f>BI52*0.2</f>
        <v>500000</v>
      </c>
      <c r="BM52" s="9">
        <f>BI52*0.1</f>
        <v>250000</v>
      </c>
      <c r="BN52" s="9"/>
      <c r="BO52" s="9">
        <f>BI52-SUM(BJ52:BN52)</f>
        <v>0</v>
      </c>
      <c r="BP52" s="32"/>
      <c r="BQ52" s="26" t="s">
        <v>115</v>
      </c>
      <c r="BR52" s="9">
        <v>5000000</v>
      </c>
      <c r="BS52" s="9">
        <f>BR52*0.2</f>
        <v>1000000</v>
      </c>
      <c r="BT52" s="9">
        <f>BR52*0.2</f>
        <v>1000000</v>
      </c>
      <c r="BU52" s="9">
        <f>BR52*0.2</f>
        <v>1000000</v>
      </c>
      <c r="BV52" s="9">
        <f>BR52*0.2</f>
        <v>1000000</v>
      </c>
      <c r="BW52" s="9">
        <f>BR52*0.2</f>
        <v>1000000</v>
      </c>
      <c r="BX52" s="9">
        <f t="shared" ref="BX52" si="21">BR52-SUM(BS52:BW52)</f>
        <v>0</v>
      </c>
      <c r="BY52" s="32"/>
      <c r="BZ52" s="26" t="s">
        <v>117</v>
      </c>
      <c r="CA52" s="36">
        <v>2000000</v>
      </c>
      <c r="CB52" s="9">
        <f>CA52*0.2</f>
        <v>400000</v>
      </c>
      <c r="CC52" s="9">
        <f>CA52*0.2</f>
        <v>400000</v>
      </c>
      <c r="CD52" s="9">
        <f>CA52*0.3</f>
        <v>600000</v>
      </c>
      <c r="CE52" s="9">
        <f>CA52*0.2</f>
        <v>400000</v>
      </c>
      <c r="CF52" s="9">
        <f>CA52*0.1</f>
        <v>200000</v>
      </c>
      <c r="CG52" s="9">
        <f t="shared" ref="CG52:CG55" si="22">CA52-SUM(CB52:CF52)</f>
        <v>0</v>
      </c>
      <c r="CI52" s="11" t="s">
        <v>65</v>
      </c>
      <c r="CJ52" s="10">
        <f>CB76</f>
        <v>1300000</v>
      </c>
      <c r="CK52" s="10">
        <f>CC76</f>
        <v>4550000</v>
      </c>
      <c r="CL52" s="10">
        <f>CD76</f>
        <v>950000</v>
      </c>
      <c r="CM52" s="10">
        <f>CE76</f>
        <v>200000</v>
      </c>
      <c r="CN52" s="10">
        <f>CF76</f>
        <v>3000000</v>
      </c>
    </row>
    <row r="53" spans="60:92" x14ac:dyDescent="0.2">
      <c r="BH53" s="39" t="s">
        <v>23</v>
      </c>
      <c r="BI53" s="9">
        <v>2000000</v>
      </c>
      <c r="BJ53" s="9">
        <f>BI53*0.4</f>
        <v>800000</v>
      </c>
      <c r="BK53" s="9">
        <f>BI53*0.4</f>
        <v>800000</v>
      </c>
      <c r="BL53" s="9">
        <f>BI53*0.2</f>
        <v>400000</v>
      </c>
      <c r="BM53" s="9"/>
      <c r="BN53" s="9"/>
      <c r="BO53" s="9">
        <f>BI53-SUM(BJ53:BN53)</f>
        <v>0</v>
      </c>
      <c r="BP53" s="32"/>
      <c r="BQ53" s="39"/>
      <c r="BZ53" s="38" t="s">
        <v>1</v>
      </c>
      <c r="CA53" s="36">
        <v>1000000</v>
      </c>
      <c r="CB53" s="9">
        <f>CA53*0.05</f>
        <v>50000</v>
      </c>
      <c r="CC53" s="9">
        <f>CA53*0.8</f>
        <v>800000</v>
      </c>
      <c r="CD53" s="9">
        <f>CA53*0.05</f>
        <v>50000</v>
      </c>
      <c r="CE53" s="9">
        <v>0</v>
      </c>
      <c r="CF53" s="9">
        <f>CA53*0.1</f>
        <v>100000</v>
      </c>
      <c r="CG53" s="9">
        <f t="shared" si="22"/>
        <v>0</v>
      </c>
      <c r="CI53" s="11" t="s">
        <v>66</v>
      </c>
      <c r="CJ53" s="10">
        <f>BJ56</f>
        <v>3700000</v>
      </c>
      <c r="CK53" s="10">
        <f>BK56</f>
        <v>3950000</v>
      </c>
      <c r="CL53" s="10">
        <f>BL56</f>
        <v>1500000</v>
      </c>
      <c r="CM53" s="10">
        <f>BM56</f>
        <v>550000</v>
      </c>
      <c r="CN53" s="10">
        <f>BN56</f>
        <v>300000</v>
      </c>
    </row>
    <row r="54" spans="60:92" x14ac:dyDescent="0.2">
      <c r="BH54" s="26" t="s">
        <v>29</v>
      </c>
      <c r="BI54" s="9">
        <v>3000000</v>
      </c>
      <c r="BJ54" s="9">
        <f>BI54*0.3</f>
        <v>900000</v>
      </c>
      <c r="BK54" s="9">
        <f>BI54*0.3</f>
        <v>900000</v>
      </c>
      <c r="BL54" s="9">
        <f>BI54*0.2</f>
        <v>600000</v>
      </c>
      <c r="BM54" s="9">
        <f>BI54*0.1</f>
        <v>300000</v>
      </c>
      <c r="BN54" s="9">
        <f>BI54*0.1</f>
        <v>300000</v>
      </c>
      <c r="BO54" s="9">
        <f>BI54-SUM(BJ54:BN54)</f>
        <v>0</v>
      </c>
      <c r="BP54" s="32"/>
      <c r="BQ54" s="39"/>
      <c r="BZ54" s="39" t="s">
        <v>18</v>
      </c>
      <c r="CA54" s="36">
        <v>2500000</v>
      </c>
      <c r="CB54" s="9">
        <f>CA54*0.2</f>
        <v>500000</v>
      </c>
      <c r="CC54" s="9">
        <f>CA54*0.3</f>
        <v>750000</v>
      </c>
      <c r="CD54" s="9">
        <f>CA54*0.2</f>
        <v>500000</v>
      </c>
      <c r="CE54" s="9">
        <f>CA54*0.2</f>
        <v>500000</v>
      </c>
      <c r="CF54" s="9">
        <f>CA54*0.1</f>
        <v>250000</v>
      </c>
      <c r="CG54" s="9">
        <f t="shared" si="22"/>
        <v>0</v>
      </c>
      <c r="CI54" s="11" t="s">
        <v>67</v>
      </c>
      <c r="CJ54" s="10">
        <f>BJ76</f>
        <v>3450000</v>
      </c>
      <c r="CK54" s="10">
        <f>BK76</f>
        <v>4200000</v>
      </c>
      <c r="CL54" s="10">
        <f>BL76</f>
        <v>1500000</v>
      </c>
      <c r="CM54" s="10">
        <f>BM76</f>
        <v>550000</v>
      </c>
      <c r="CN54" s="10">
        <f>BN76</f>
        <v>300000</v>
      </c>
    </row>
    <row r="55" spans="60:92" x14ac:dyDescent="0.2">
      <c r="BH55" s="40"/>
      <c r="BI55" s="9"/>
      <c r="BJ55" s="9"/>
      <c r="BK55" s="9"/>
      <c r="BL55" s="9"/>
      <c r="BM55" s="9"/>
      <c r="BN55" s="9"/>
      <c r="BO55" s="9"/>
      <c r="BP55" s="32"/>
      <c r="BQ55" s="39"/>
      <c r="BZ55" s="39" t="s">
        <v>2</v>
      </c>
      <c r="CA55" s="36">
        <v>2000000</v>
      </c>
      <c r="CB55" s="9">
        <f>CA55*0.4</f>
        <v>800000</v>
      </c>
      <c r="CC55" s="9">
        <f>CA55*0.4</f>
        <v>800000</v>
      </c>
      <c r="CD55" s="9">
        <f>CA55*0.1</f>
        <v>200000</v>
      </c>
      <c r="CE55" s="9">
        <f>CA55*0.05</f>
        <v>100000</v>
      </c>
      <c r="CF55" s="9">
        <f>CA55*0.05</f>
        <v>100000</v>
      </c>
      <c r="CG55" s="9">
        <f t="shared" si="22"/>
        <v>0</v>
      </c>
      <c r="CI55" s="11" t="s">
        <v>68</v>
      </c>
      <c r="CJ55" s="10">
        <f>CB58</f>
        <v>2300000</v>
      </c>
      <c r="CK55" s="10">
        <f>CC58</f>
        <v>4650000</v>
      </c>
      <c r="CL55" s="10">
        <f>CD58</f>
        <v>1400000</v>
      </c>
      <c r="CM55" s="10">
        <f>CE58</f>
        <v>1000000</v>
      </c>
      <c r="CN55" s="10">
        <f>CF58</f>
        <v>650000</v>
      </c>
    </row>
    <row r="56" spans="60:92" x14ac:dyDescent="0.2">
      <c r="BH56" s="27"/>
      <c r="BI56" s="9" t="s">
        <v>103</v>
      </c>
      <c r="BJ56" s="9">
        <f>SUM(BJ51:BJ54)</f>
        <v>3700000</v>
      </c>
      <c r="BK56" s="9">
        <f t="shared" ref="BK56:BN56" si="23">SUM(BK51:BK54)</f>
        <v>3950000</v>
      </c>
      <c r="BL56" s="9">
        <f t="shared" si="23"/>
        <v>1500000</v>
      </c>
      <c r="BM56" s="9">
        <f t="shared" si="23"/>
        <v>550000</v>
      </c>
      <c r="BN56" s="9">
        <f t="shared" si="23"/>
        <v>300000</v>
      </c>
      <c r="BO56" s="9">
        <f>SUM(BJ56:BN56)-10000000</f>
        <v>0</v>
      </c>
      <c r="BP56" s="32"/>
      <c r="BQ56" s="26"/>
      <c r="BR56" s="9" t="s">
        <v>103</v>
      </c>
      <c r="BS56" s="9">
        <f>SUM(BS51:BS54)</f>
        <v>2000000</v>
      </c>
      <c r="BT56" s="9">
        <f t="shared" ref="BT56:BW56" si="24">SUM(BT51:BT54)</f>
        <v>2000000</v>
      </c>
      <c r="BU56" s="9">
        <f t="shared" si="24"/>
        <v>2000000</v>
      </c>
      <c r="BV56" s="9">
        <f t="shared" si="24"/>
        <v>2000000</v>
      </c>
      <c r="BW56" s="9">
        <f t="shared" si="24"/>
        <v>2000000</v>
      </c>
      <c r="BX56" s="9">
        <f>SUM(BS56:BW56)-10000000</f>
        <v>0</v>
      </c>
      <c r="BY56" s="32"/>
      <c r="BZ56" s="26" t="s">
        <v>116</v>
      </c>
      <c r="CA56" s="36">
        <v>500000</v>
      </c>
      <c r="CB56" s="9">
        <f>CA56*0.3</f>
        <v>150000</v>
      </c>
      <c r="CC56" s="9">
        <f>CA56*0.6</f>
        <v>300000</v>
      </c>
      <c r="CD56" s="9">
        <f>CA56*0.1</f>
        <v>50000</v>
      </c>
      <c r="CE56" s="9">
        <v>0</v>
      </c>
      <c r="CF56" s="9">
        <v>0</v>
      </c>
      <c r="CG56" s="9">
        <f t="shared" ref="CG56" si="25">CA56-SUM(CB56:CF56)</f>
        <v>0</v>
      </c>
      <c r="CI56" s="11" t="s">
        <v>69</v>
      </c>
      <c r="CJ56" s="10">
        <f>BS76</f>
        <v>650000</v>
      </c>
      <c r="CK56" s="10">
        <f>BT76</f>
        <v>3550000</v>
      </c>
      <c r="CL56" s="10">
        <f>BU76</f>
        <v>2650000</v>
      </c>
      <c r="CM56" s="10">
        <f>BV76</f>
        <v>1800000</v>
      </c>
      <c r="CN56" s="10">
        <f>BW76</f>
        <v>1350000</v>
      </c>
    </row>
    <row r="57" spans="60:92" x14ac:dyDescent="0.2">
      <c r="BH57" s="40"/>
      <c r="BI57" s="9"/>
      <c r="BJ57" s="9"/>
      <c r="BK57" s="9"/>
      <c r="BL57" s="9"/>
      <c r="BM57" s="9"/>
      <c r="BN57" s="9"/>
      <c r="BO57" s="9"/>
      <c r="BP57" s="32"/>
      <c r="BQ57" s="39"/>
      <c r="BR57" s="2"/>
      <c r="BS57" s="2"/>
      <c r="BT57" s="2"/>
      <c r="BU57" s="2"/>
      <c r="BV57" s="2"/>
      <c r="BW57" s="2"/>
      <c r="BX57" s="2"/>
      <c r="BY57" s="33"/>
      <c r="BZ57" s="2"/>
      <c r="CI57" s="58" t="s">
        <v>103</v>
      </c>
      <c r="CJ57" s="10">
        <f>SUM(CJ51:CJ56)</f>
        <v>13400000</v>
      </c>
      <c r="CK57" s="10">
        <f>SUM(CK51:CK56)</f>
        <v>22900000</v>
      </c>
      <c r="CL57" s="10">
        <f>SUM(CL51:CL56)</f>
        <v>10000000</v>
      </c>
      <c r="CM57" s="10">
        <f>SUM(CM51:CM56)</f>
        <v>6100000</v>
      </c>
      <c r="CN57" s="10">
        <f>SUM(CN51:CN56)</f>
        <v>7600000</v>
      </c>
    </row>
    <row r="58" spans="60:92" x14ac:dyDescent="0.2">
      <c r="BH58" s="40"/>
      <c r="BI58" s="8" t="s">
        <v>86</v>
      </c>
      <c r="BJ58" s="9">
        <v>2391268</v>
      </c>
      <c r="BK58" s="9">
        <v>2417601</v>
      </c>
      <c r="BL58" s="9">
        <v>1097816</v>
      </c>
      <c r="BM58" s="9">
        <v>191374</v>
      </c>
      <c r="BN58" s="9">
        <v>57103</v>
      </c>
      <c r="BO58" s="8"/>
      <c r="BP58" s="31"/>
      <c r="BQ58" s="39"/>
      <c r="BR58" s="8" t="s">
        <v>86</v>
      </c>
      <c r="BS58" s="29">
        <v>1561992</v>
      </c>
      <c r="BT58" s="29">
        <v>1400401</v>
      </c>
      <c r="BU58" s="29">
        <v>1802384</v>
      </c>
      <c r="BV58" s="29">
        <v>478434</v>
      </c>
      <c r="BW58" s="29">
        <v>142757</v>
      </c>
      <c r="BX58" s="2"/>
      <c r="BY58" s="33"/>
      <c r="BZ58" s="2"/>
      <c r="CA58" s="36" t="s">
        <v>103</v>
      </c>
      <c r="CB58" s="9">
        <f>SUM(CB51:CB56)</f>
        <v>2300000</v>
      </c>
      <c r="CC58" s="9">
        <f t="shared" ref="CC58:CF58" si="26">SUM(CC51:CC56)</f>
        <v>4650000</v>
      </c>
      <c r="CD58" s="9">
        <f t="shared" si="26"/>
        <v>1400000</v>
      </c>
      <c r="CE58" s="9">
        <f t="shared" si="26"/>
        <v>1000000</v>
      </c>
      <c r="CF58" s="9">
        <f t="shared" si="26"/>
        <v>650000</v>
      </c>
      <c r="CG58" s="9">
        <f>SUM(CB58:CF58)-10000000</f>
        <v>0</v>
      </c>
      <c r="CI58" s="11" t="s">
        <v>86</v>
      </c>
      <c r="CJ58" s="10">
        <f>SUM(BS58,CB78,BJ58,BJ78,CB60,BS78)</f>
        <v>8185124</v>
      </c>
      <c r="CK58" s="10">
        <f>SUM(BT58,CC78,BK58,BK78,CC60,BT78)</f>
        <v>11933196</v>
      </c>
      <c r="CL58" s="10">
        <f>SUM(BU58,BL78,BL58,CD78,BU78,CD60)</f>
        <v>6716993</v>
      </c>
      <c r="CM58" s="10">
        <f>SUM(BV58,BV78,BM78,BM58,CE60,CE78)</f>
        <v>829286</v>
      </c>
      <c r="CN58" s="10">
        <f>SUM(BN58,BN78,BW78,CF78,BW58,CF60)</f>
        <v>273023</v>
      </c>
    </row>
    <row r="59" spans="60:92" x14ac:dyDescent="0.2">
      <c r="BH59" s="40"/>
      <c r="BI59" s="8" t="s">
        <v>102</v>
      </c>
      <c r="BJ59" s="9">
        <v>132211</v>
      </c>
      <c r="BK59" s="9">
        <v>134211</v>
      </c>
      <c r="BL59" s="9">
        <v>19196</v>
      </c>
      <c r="BM59" s="9">
        <v>11369</v>
      </c>
      <c r="BN59" s="9">
        <v>1796</v>
      </c>
      <c r="BO59" s="8"/>
      <c r="BP59" s="31"/>
      <c r="BQ59" s="39"/>
      <c r="BR59" s="8" t="s">
        <v>102</v>
      </c>
      <c r="BS59" s="29">
        <v>99654</v>
      </c>
      <c r="BT59" s="29">
        <v>94331</v>
      </c>
      <c r="BU59" s="29">
        <v>28101</v>
      </c>
      <c r="BV59" s="29">
        <v>27209</v>
      </c>
      <c r="BW59" s="29">
        <v>4298</v>
      </c>
      <c r="BX59" s="2"/>
      <c r="BY59" s="33"/>
      <c r="BZ59" s="2"/>
      <c r="CA59" s="36"/>
      <c r="CB59" s="9"/>
      <c r="CC59" s="9"/>
      <c r="CD59" s="9"/>
      <c r="CE59" s="9"/>
      <c r="CF59" s="9"/>
      <c r="CG59" s="9"/>
      <c r="CI59" s="11" t="s">
        <v>102</v>
      </c>
      <c r="CJ59" s="10">
        <f>SUM(BS59,BS79,BJ79,BJ59,CB61,CB79)</f>
        <v>511799</v>
      </c>
      <c r="CK59" s="10">
        <f>SUM(BK59,BK79,BT59,BT79,CC61,CC79)</f>
        <v>710105</v>
      </c>
      <c r="CL59" s="10">
        <f>SUM(CD79,CD61,BU59,BU79,BL79,BL59)</f>
        <v>114218</v>
      </c>
      <c r="CM59" s="10">
        <f>SUM(CE79,CE61,BV79,BV59,BM59,BM79)</f>
        <v>48099</v>
      </c>
      <c r="CN59" s="10">
        <f>SUM(CF79,CF61,BW59,BW79,BN79,BN59)</f>
        <v>8416</v>
      </c>
    </row>
    <row r="60" spans="60:92" x14ac:dyDescent="0.2">
      <c r="BH60" s="40"/>
      <c r="BI60" s="8"/>
      <c r="BJ60" s="18">
        <f>BJ59/BJ58</f>
        <v>5.5289076757603077E-2</v>
      </c>
      <c r="BK60" s="18">
        <f>BK59/BK58</f>
        <v>5.5514123298261372E-2</v>
      </c>
      <c r="BL60" s="18">
        <f>BL59/BL58</f>
        <v>1.7485626006543901E-2</v>
      </c>
      <c r="BM60" s="18">
        <f>BM59/BM58</f>
        <v>5.9407234002529077E-2</v>
      </c>
      <c r="BN60" s="18">
        <f>BN59/BN58</f>
        <v>3.145193772656428E-2</v>
      </c>
      <c r="BO60" s="8"/>
      <c r="BP60" s="31"/>
      <c r="BQ60" s="39"/>
      <c r="BR60" s="2"/>
      <c r="BS60" s="18">
        <f>BS59/BS58</f>
        <v>6.3799302429205784E-2</v>
      </c>
      <c r="BT60" s="18">
        <f>BT59/BT58</f>
        <v>6.735999188803779E-2</v>
      </c>
      <c r="BU60" s="18">
        <f>BU59/BU58</f>
        <v>1.5591017230512478E-2</v>
      </c>
      <c r="BV60" s="18">
        <f>BV59/BV58</f>
        <v>5.6870958167688751E-2</v>
      </c>
      <c r="BW60" s="18">
        <f>BW59/BW58</f>
        <v>3.0107105080661542E-2</v>
      </c>
      <c r="BX60" s="2"/>
      <c r="BY60" s="33"/>
      <c r="BZ60" s="2"/>
      <c r="CA60" s="35" t="s">
        <v>86</v>
      </c>
      <c r="CB60" s="9">
        <v>1261522</v>
      </c>
      <c r="CC60" s="9">
        <v>2416582</v>
      </c>
      <c r="CD60" s="9">
        <v>662622</v>
      </c>
      <c r="CE60" s="9">
        <v>0</v>
      </c>
      <c r="CF60" s="9">
        <v>0</v>
      </c>
      <c r="CG60" s="8"/>
      <c r="CI60" s="11" t="s">
        <v>88</v>
      </c>
      <c r="CJ60" s="56">
        <f>CJ59/CJ58</f>
        <v>6.2527947041486481E-2</v>
      </c>
      <c r="CK60" s="56">
        <f>CK59/CK58</f>
        <v>5.9506690412191338E-2</v>
      </c>
      <c r="CL60" s="56">
        <f>CL59/CL58</f>
        <v>1.7004335124362939E-2</v>
      </c>
      <c r="CM60" s="56">
        <f>CM59/CM58</f>
        <v>5.8000496812920993E-2</v>
      </c>
      <c r="CN60" s="56">
        <f>CN59/CN58</f>
        <v>3.0825241829442941E-2</v>
      </c>
    </row>
    <row r="61" spans="60:92" x14ac:dyDescent="0.2">
      <c r="BH61" s="40"/>
      <c r="BI61" s="8"/>
      <c r="BJ61" s="8"/>
      <c r="BK61" s="8"/>
      <c r="BL61" s="8"/>
      <c r="BM61" s="8"/>
      <c r="BN61" s="8"/>
      <c r="BO61" s="8"/>
      <c r="BP61" s="31"/>
      <c r="BQ61" s="39"/>
      <c r="BR61" s="2"/>
      <c r="BS61" s="2"/>
      <c r="BT61" s="2"/>
      <c r="BU61" s="2"/>
      <c r="BV61" s="2"/>
      <c r="BW61" s="2"/>
      <c r="BX61" s="2"/>
      <c r="BY61" s="33"/>
      <c r="BZ61" s="2"/>
      <c r="CA61" s="35" t="s">
        <v>102</v>
      </c>
      <c r="CB61" s="9">
        <v>85067</v>
      </c>
      <c r="CC61" s="9">
        <v>134292</v>
      </c>
      <c r="CD61" s="9">
        <v>12492</v>
      </c>
      <c r="CE61" s="9">
        <v>0</v>
      </c>
      <c r="CF61" s="9">
        <v>0</v>
      </c>
      <c r="CG61" s="8"/>
      <c r="CI61" s="11" t="s">
        <v>112</v>
      </c>
      <c r="CJ61" s="57">
        <f>CJ59/CJ57</f>
        <v>3.8193955223880596E-2</v>
      </c>
      <c r="CK61" s="57">
        <f>CK59/CK57</f>
        <v>3.1008951965065503E-2</v>
      </c>
      <c r="CL61" s="57">
        <f>CL59/CL57</f>
        <v>1.1421799999999999E-2</v>
      </c>
      <c r="CM61" s="57">
        <f>CM59/CM57</f>
        <v>7.8850819672131155E-3</v>
      </c>
      <c r="CN61" s="57">
        <f>CN59/CN57</f>
        <v>1.1073684210526316E-3</v>
      </c>
    </row>
    <row r="62" spans="60:92" x14ac:dyDescent="0.2">
      <c r="BH62" s="40"/>
      <c r="BI62" s="8"/>
      <c r="BJ62" s="18">
        <f>BJ58/BJ56</f>
        <v>0.64628864864864866</v>
      </c>
      <c r="BK62" s="18">
        <f t="shared" ref="BK62:BN62" si="27">BK58/BK56</f>
        <v>0.61205088607594937</v>
      </c>
      <c r="BL62" s="18">
        <f t="shared" si="27"/>
        <v>0.73187733333333338</v>
      </c>
      <c r="BM62" s="18">
        <f t="shared" si="27"/>
        <v>0.34795272727272725</v>
      </c>
      <c r="BN62" s="18">
        <f t="shared" si="27"/>
        <v>0.19034333333333334</v>
      </c>
      <c r="BO62" s="8"/>
      <c r="BP62" s="31"/>
      <c r="BQ62" s="39"/>
      <c r="BR62" s="2"/>
      <c r="BS62" s="18">
        <f>BS58/BS56</f>
        <v>0.78099600000000002</v>
      </c>
      <c r="BT62" s="18">
        <f t="shared" ref="BT62:BW62" si="28">BT58/BT56</f>
        <v>0.7002005</v>
      </c>
      <c r="BU62" s="18">
        <f t="shared" si="28"/>
        <v>0.90119199999999999</v>
      </c>
      <c r="BV62" s="18">
        <f t="shared" si="28"/>
        <v>0.23921700000000001</v>
      </c>
      <c r="BW62" s="18">
        <f t="shared" si="28"/>
        <v>7.1378499999999998E-2</v>
      </c>
      <c r="BX62" s="2"/>
      <c r="BY62" s="33"/>
      <c r="BZ62" s="2"/>
      <c r="CA62" s="35"/>
      <c r="CB62" s="18">
        <f>CB61/CB60</f>
        <v>6.7432038442452852E-2</v>
      </c>
      <c r="CC62" s="18">
        <f>CC61/CC60</f>
        <v>5.5571050351281272E-2</v>
      </c>
      <c r="CD62" s="18">
        <f>CD61/CD60</f>
        <v>1.8852377373525176E-2</v>
      </c>
      <c r="CE62" s="18">
        <v>0</v>
      </c>
      <c r="CF62" s="18">
        <v>0</v>
      </c>
      <c r="CG62" s="8"/>
    </row>
    <row r="63" spans="60:92" x14ac:dyDescent="0.2">
      <c r="BH63" s="2"/>
      <c r="BI63" s="8"/>
      <c r="BJ63" s="18">
        <f>BJ59/BJ56</f>
        <v>3.57327027027027E-2</v>
      </c>
      <c r="BK63" s="18">
        <f>BK59/BK56</f>
        <v>3.3977468354430378E-2</v>
      </c>
      <c r="BL63" s="18">
        <f>BL59/BL56</f>
        <v>1.2797333333333334E-2</v>
      </c>
      <c r="BM63" s="18">
        <f>BM59/BM56</f>
        <v>2.067090909090909E-2</v>
      </c>
      <c r="BN63" s="18">
        <f>BN59/BN56</f>
        <v>5.986666666666667E-3</v>
      </c>
      <c r="BO63" s="8"/>
      <c r="BP63" s="31"/>
      <c r="BQ63" s="39"/>
      <c r="BR63" s="2"/>
      <c r="BS63" s="18">
        <f>BS59/BS56</f>
        <v>4.9827000000000003E-2</v>
      </c>
      <c r="BT63" s="18">
        <f>BT59/BT56</f>
        <v>4.7165499999999999E-2</v>
      </c>
      <c r="BU63" s="18">
        <f>BU59/BU56</f>
        <v>1.40505E-2</v>
      </c>
      <c r="BV63" s="18">
        <f>BV59/BV56</f>
        <v>1.36045E-2</v>
      </c>
      <c r="BW63" s="18">
        <f>BW59/BW56</f>
        <v>2.1489999999999999E-3</v>
      </c>
      <c r="BX63" s="2"/>
      <c r="BY63" s="33"/>
      <c r="BZ63" s="2"/>
      <c r="CA63" s="35"/>
      <c r="CB63" s="8"/>
      <c r="CC63" s="8"/>
      <c r="CD63" s="8"/>
      <c r="CE63" s="8"/>
      <c r="CF63" s="8"/>
      <c r="CG63" s="8"/>
    </row>
    <row r="64" spans="60:92" x14ac:dyDescent="0.2">
      <c r="BZ64" s="2"/>
      <c r="CA64" s="35"/>
      <c r="CB64" s="18">
        <f>CB60/CB58</f>
        <v>0.54848782608695656</v>
      </c>
      <c r="CC64" s="18">
        <f>CC60/CC58</f>
        <v>0.51969505376344083</v>
      </c>
      <c r="CD64" s="18">
        <f>CD60/CD58</f>
        <v>0.4733014285714286</v>
      </c>
      <c r="CE64" s="18">
        <f>CE60/CE58</f>
        <v>0</v>
      </c>
      <c r="CF64" s="18">
        <f>CF60/CF58</f>
        <v>0</v>
      </c>
      <c r="CG64" s="8"/>
    </row>
    <row r="65" spans="6:85" x14ac:dyDescent="0.2">
      <c r="BZ65" s="2"/>
      <c r="CA65" s="35"/>
      <c r="CB65" s="18">
        <f>CB61/CB58</f>
        <v>3.6985652173913044E-2</v>
      </c>
      <c r="CC65" s="18">
        <f>CC61/CC58</f>
        <v>2.8879999999999999E-2</v>
      </c>
      <c r="CD65" s="18">
        <f>CD61/CD58</f>
        <v>8.9228571428571421E-3</v>
      </c>
      <c r="CE65" s="18">
        <f>CE61/CE58</f>
        <v>0</v>
      </c>
      <c r="CF65" s="18">
        <f>CF61/CF58</f>
        <v>0</v>
      </c>
      <c r="CG65" s="8"/>
    </row>
    <row r="67" spans="6:85" x14ac:dyDescent="0.2">
      <c r="BH67" s="37"/>
      <c r="BI67" s="60" t="s">
        <v>107</v>
      </c>
      <c r="BJ67" s="60"/>
      <c r="BK67" s="60"/>
      <c r="BL67" s="60"/>
      <c r="BM67" s="60"/>
      <c r="BN67" s="60"/>
      <c r="BO67" s="60"/>
      <c r="BP67" s="34"/>
      <c r="BQ67" s="41"/>
      <c r="BR67" s="60" t="s">
        <v>108</v>
      </c>
      <c r="BS67" s="60"/>
      <c r="BT67" s="60"/>
      <c r="BU67" s="60"/>
      <c r="BV67" s="60"/>
      <c r="BW67" s="60"/>
      <c r="BX67" s="60"/>
      <c r="BY67" s="34"/>
      <c r="BZ67" s="30"/>
      <c r="CA67" s="60" t="s">
        <v>110</v>
      </c>
      <c r="CB67" s="60"/>
      <c r="CC67" s="60"/>
      <c r="CD67" s="60"/>
      <c r="CE67" s="60"/>
      <c r="CF67" s="60"/>
      <c r="CG67" s="60"/>
    </row>
    <row r="68" spans="6:85" x14ac:dyDescent="0.2">
      <c r="BH68" s="8" t="s">
        <v>5</v>
      </c>
      <c r="BI68" s="8" t="s">
        <v>104</v>
      </c>
      <c r="BJ68" s="8" t="s">
        <v>56</v>
      </c>
      <c r="BK68" s="8" t="s">
        <v>58</v>
      </c>
      <c r="BL68" s="8" t="s">
        <v>59</v>
      </c>
      <c r="BM68" s="8" t="s">
        <v>60</v>
      </c>
      <c r="BN68" s="8" t="s">
        <v>61</v>
      </c>
      <c r="BO68" s="8"/>
      <c r="BP68" s="31"/>
      <c r="BQ68" s="39" t="s">
        <v>5</v>
      </c>
      <c r="BR68" s="8" t="s">
        <v>104</v>
      </c>
      <c r="BS68" s="8" t="s">
        <v>56</v>
      </c>
      <c r="BT68" s="8" t="s">
        <v>58</v>
      </c>
      <c r="BU68" s="8" t="s">
        <v>59</v>
      </c>
      <c r="BV68" s="8" t="s">
        <v>60</v>
      </c>
      <c r="BW68" s="8" t="s">
        <v>61</v>
      </c>
      <c r="BX68" s="8"/>
      <c r="BY68" s="31"/>
      <c r="BZ68" s="8" t="s">
        <v>5</v>
      </c>
      <c r="CA68" s="8" t="s">
        <v>104</v>
      </c>
      <c r="CB68" s="8" t="s">
        <v>56</v>
      </c>
      <c r="CC68" s="8" t="s">
        <v>58</v>
      </c>
      <c r="CD68" s="8" t="s">
        <v>59</v>
      </c>
      <c r="CE68" s="8" t="s">
        <v>60</v>
      </c>
      <c r="CF68" s="8" t="s">
        <v>61</v>
      </c>
      <c r="CG68" s="8"/>
    </row>
    <row r="69" spans="6:85" x14ac:dyDescent="0.2">
      <c r="F69" s="1">
        <v>0.01</v>
      </c>
      <c r="G69" s="1">
        <v>2056</v>
      </c>
      <c r="H69" s="1">
        <f>F69*G69</f>
        <v>20.56</v>
      </c>
      <c r="K69" s="1" t="s">
        <v>56</v>
      </c>
      <c r="L69" s="1">
        <v>-0.01</v>
      </c>
      <c r="M69" s="1">
        <v>6795</v>
      </c>
      <c r="N69" s="1">
        <f>L69*M69</f>
        <v>-67.95</v>
      </c>
      <c r="BH69" s="26" t="s">
        <v>113</v>
      </c>
      <c r="BI69" s="9">
        <v>3500000</v>
      </c>
      <c r="BJ69" s="9">
        <f>BI69*0.5</f>
        <v>1750000</v>
      </c>
      <c r="BK69" s="9">
        <f>BI69*0.5</f>
        <v>1750000</v>
      </c>
      <c r="BL69" s="9"/>
      <c r="BM69" s="9"/>
      <c r="BN69" s="9"/>
      <c r="BO69" s="9">
        <f>BI69-SUM(BJ69:BN69)</f>
        <v>0</v>
      </c>
      <c r="BP69" s="32"/>
      <c r="BQ69" s="26" t="s">
        <v>116</v>
      </c>
      <c r="BR69" s="9">
        <v>2500000</v>
      </c>
      <c r="BS69" s="9">
        <v>0</v>
      </c>
      <c r="BT69" s="9">
        <f>BR69*0.5</f>
        <v>1250000</v>
      </c>
      <c r="BU69" s="9">
        <f>BR69*0.2</f>
        <v>500000</v>
      </c>
      <c r="BV69" s="9">
        <f>BR69*0.2</f>
        <v>500000</v>
      </c>
      <c r="BW69" s="9">
        <f>BR69*0.1</f>
        <v>250000</v>
      </c>
      <c r="BX69" s="9">
        <f>BR69-SUM(BS69:BW69)</f>
        <v>0</v>
      </c>
      <c r="BY69" s="32"/>
      <c r="BZ69" s="39" t="s">
        <v>118</v>
      </c>
      <c r="CA69" s="9">
        <v>2250000</v>
      </c>
      <c r="CB69" s="9">
        <f>CA69*0.2</f>
        <v>450000</v>
      </c>
      <c r="CC69" s="9">
        <f>CA69*0.8</f>
        <v>1800000</v>
      </c>
      <c r="CD69" s="9">
        <v>0</v>
      </c>
      <c r="CE69" s="9">
        <v>0</v>
      </c>
      <c r="CF69" s="9">
        <v>0</v>
      </c>
      <c r="CG69" s="9">
        <f>CA69-SUM(CB69:CF69)</f>
        <v>0</v>
      </c>
    </row>
    <row r="70" spans="6:85" x14ac:dyDescent="0.2">
      <c r="F70" s="1">
        <v>0.02</v>
      </c>
      <c r="G70" s="1">
        <v>1241</v>
      </c>
      <c r="H70" s="1">
        <f t="shared" ref="H70:H75" si="29">F70*G70</f>
        <v>24.82</v>
      </c>
      <c r="K70" s="1" t="s">
        <v>44</v>
      </c>
      <c r="L70" s="1">
        <v>0</v>
      </c>
      <c r="M70" s="1">
        <v>299605</v>
      </c>
      <c r="N70" s="1">
        <f t="shared" ref="N70:N75" si="30">L70*M70</f>
        <v>0</v>
      </c>
      <c r="BH70" s="39" t="s">
        <v>23</v>
      </c>
      <c r="BI70" s="9">
        <v>2500000</v>
      </c>
      <c r="BJ70" s="9">
        <f>BI70*0.3</f>
        <v>750000</v>
      </c>
      <c r="BK70" s="9">
        <f>BI70*0.3</f>
        <v>750000</v>
      </c>
      <c r="BL70" s="9">
        <f>BI70*0.3</f>
        <v>750000</v>
      </c>
      <c r="BM70" s="9">
        <f>BI70*0.1</f>
        <v>250000</v>
      </c>
      <c r="BN70" s="9"/>
      <c r="BO70" s="9">
        <f>BI70-SUM(BJ70:BN70)</f>
        <v>0</v>
      </c>
      <c r="BP70" s="32"/>
      <c r="BQ70" s="39" t="s">
        <v>2</v>
      </c>
      <c r="BR70" s="9">
        <v>2000000</v>
      </c>
      <c r="BS70" s="9">
        <f>BR70*0.1</f>
        <v>200000</v>
      </c>
      <c r="BT70" s="9">
        <f>BR70*0.3</f>
        <v>600000</v>
      </c>
      <c r="BU70" s="9">
        <f>BR70*0.3</f>
        <v>600000</v>
      </c>
      <c r="BV70" s="9">
        <f>BR70*0.2</f>
        <v>400000</v>
      </c>
      <c r="BW70" s="9">
        <f>BR70*0.1</f>
        <v>200000</v>
      </c>
      <c r="BX70" s="9">
        <f t="shared" ref="BX70:BX73" si="31">BR70-SUM(BS70:BW70)</f>
        <v>0</v>
      </c>
      <c r="BY70" s="32"/>
      <c r="BZ70" s="26" t="s">
        <v>3</v>
      </c>
      <c r="CA70" s="9">
        <v>1250000</v>
      </c>
      <c r="CB70" s="9">
        <f>CA70*0.3</f>
        <v>375000</v>
      </c>
      <c r="CC70" s="9">
        <f>CA70*0.6</f>
        <v>750000</v>
      </c>
      <c r="CD70" s="9">
        <f>CA70*0.1</f>
        <v>125000</v>
      </c>
      <c r="CE70" s="9">
        <v>0</v>
      </c>
      <c r="CF70" s="9">
        <v>0</v>
      </c>
      <c r="CG70" s="9">
        <f t="shared" ref="CG70:CG74" si="32">CA70-SUM(CB70:CF70)</f>
        <v>0</v>
      </c>
    </row>
    <row r="71" spans="6:85" x14ac:dyDescent="0.2">
      <c r="F71" s="1">
        <v>0</v>
      </c>
      <c r="G71" s="1">
        <v>1401</v>
      </c>
      <c r="H71" s="1">
        <f t="shared" si="29"/>
        <v>0</v>
      </c>
      <c r="K71" s="1" t="s">
        <v>99</v>
      </c>
      <c r="L71" s="1">
        <v>0</v>
      </c>
      <c r="M71" s="1">
        <v>2872</v>
      </c>
      <c r="N71" s="1">
        <f t="shared" si="30"/>
        <v>0</v>
      </c>
      <c r="BH71" s="26" t="s">
        <v>29</v>
      </c>
      <c r="BI71" s="9">
        <v>3000000</v>
      </c>
      <c r="BJ71" s="9">
        <f>BI71*0.2</f>
        <v>600000</v>
      </c>
      <c r="BK71" s="9">
        <f>BI71*0.4</f>
        <v>1200000</v>
      </c>
      <c r="BL71" s="9">
        <f>BI71*0.2</f>
        <v>600000</v>
      </c>
      <c r="BM71" s="9">
        <f>BI71*0.1</f>
        <v>300000</v>
      </c>
      <c r="BN71" s="9">
        <f>BI71*0.1</f>
        <v>300000</v>
      </c>
      <c r="BO71" s="9">
        <f>BI71-SUM(BJ71:BN71)</f>
        <v>0</v>
      </c>
      <c r="BP71" s="32"/>
      <c r="BQ71" s="39" t="s">
        <v>18</v>
      </c>
      <c r="BR71" s="9">
        <v>2000000</v>
      </c>
      <c r="BS71" s="9">
        <f>BR71*0.1</f>
        <v>200000</v>
      </c>
      <c r="BT71" s="9">
        <f>BR71*0.2</f>
        <v>400000</v>
      </c>
      <c r="BU71" s="9">
        <f>BR71*0.3</f>
        <v>600000</v>
      </c>
      <c r="BV71" s="9">
        <f>BR71*0.2</f>
        <v>400000</v>
      </c>
      <c r="BW71" s="9">
        <f>BR71*0.2</f>
        <v>400000</v>
      </c>
      <c r="BX71" s="9">
        <f t="shared" si="31"/>
        <v>0</v>
      </c>
      <c r="BY71" s="32"/>
      <c r="BZ71" s="26" t="s">
        <v>36</v>
      </c>
      <c r="CA71" s="9">
        <v>3000000</v>
      </c>
      <c r="CB71" s="9">
        <f>CA71*0.1</f>
        <v>300000</v>
      </c>
      <c r="CC71" s="9">
        <f>CA71*0.2</f>
        <v>600000</v>
      </c>
      <c r="CD71" s="9">
        <f>CA71*0.2</f>
        <v>600000</v>
      </c>
      <c r="CE71" s="9">
        <v>0</v>
      </c>
      <c r="CF71" s="9">
        <f>CA71*0.5</f>
        <v>1500000</v>
      </c>
      <c r="CG71" s="9">
        <f t="shared" si="32"/>
        <v>0</v>
      </c>
    </row>
    <row r="72" spans="6:85" x14ac:dyDescent="0.2">
      <c r="F72" s="1">
        <v>-0.06</v>
      </c>
      <c r="G72" s="1">
        <v>66</v>
      </c>
      <c r="H72" s="1">
        <f t="shared" si="29"/>
        <v>-3.96</v>
      </c>
      <c r="K72" s="1" t="s">
        <v>60</v>
      </c>
      <c r="L72" s="1">
        <v>0.51</v>
      </c>
      <c r="M72" s="1">
        <v>1163</v>
      </c>
      <c r="N72" s="1">
        <f t="shared" si="30"/>
        <v>593.13</v>
      </c>
      <c r="BH72" s="39" t="s">
        <v>114</v>
      </c>
      <c r="BI72" s="9">
        <v>500000</v>
      </c>
      <c r="BJ72" s="9">
        <f>BI72*0.4</f>
        <v>200000</v>
      </c>
      <c r="BK72" s="9">
        <f>BI72*0.6</f>
        <v>300000</v>
      </c>
      <c r="BL72" s="9"/>
      <c r="BM72" s="9"/>
      <c r="BN72" s="9"/>
      <c r="BO72" s="9">
        <f>BI72-SUM(BJ72:BN72)</f>
        <v>0</v>
      </c>
      <c r="BP72" s="32"/>
      <c r="BQ72" s="38" t="s">
        <v>1</v>
      </c>
      <c r="BR72" s="9">
        <v>1000000</v>
      </c>
      <c r="BS72" s="9">
        <v>0</v>
      </c>
      <c r="BT72" s="9">
        <f>BR72*0.8</f>
        <v>800000</v>
      </c>
      <c r="BU72" s="9">
        <f>BR72*0.2</f>
        <v>200000</v>
      </c>
      <c r="BV72" s="9"/>
      <c r="BW72" s="9"/>
      <c r="BX72" s="9">
        <f t="shared" si="31"/>
        <v>0</v>
      </c>
      <c r="BY72" s="32"/>
      <c r="BZ72" s="26" t="s">
        <v>36</v>
      </c>
      <c r="CA72" s="9">
        <v>500000</v>
      </c>
      <c r="CB72" s="9">
        <v>0</v>
      </c>
      <c r="CC72" s="9">
        <f>CA72*0.1</f>
        <v>50000</v>
      </c>
      <c r="CD72" s="9">
        <f>CA72*0.1</f>
        <v>50000</v>
      </c>
      <c r="CE72" s="9">
        <v>0</v>
      </c>
      <c r="CF72" s="9">
        <f>CA72*0.8</f>
        <v>400000</v>
      </c>
      <c r="CG72" s="9">
        <f t="shared" si="32"/>
        <v>0</v>
      </c>
    </row>
    <row r="73" spans="6:85" x14ac:dyDescent="0.2">
      <c r="F73" s="1">
        <v>0.01</v>
      </c>
      <c r="G73" s="1">
        <v>85</v>
      </c>
      <c r="H73" s="1">
        <f t="shared" si="29"/>
        <v>0.85</v>
      </c>
      <c r="K73" s="1" t="s">
        <v>61</v>
      </c>
      <c r="L73" s="1">
        <v>-2.06</v>
      </c>
      <c r="M73" s="1">
        <v>9</v>
      </c>
      <c r="N73" s="1">
        <f t="shared" si="30"/>
        <v>-18.54</v>
      </c>
      <c r="BH73" s="39" t="s">
        <v>29</v>
      </c>
      <c r="BI73" s="9">
        <v>500000</v>
      </c>
      <c r="BJ73" s="9">
        <f>BI73*0.3</f>
        <v>150000</v>
      </c>
      <c r="BK73" s="9">
        <f>BI73*0.4</f>
        <v>200000</v>
      </c>
      <c r="BL73" s="9">
        <f>BI73*0.3</f>
        <v>150000</v>
      </c>
      <c r="BM73" s="9"/>
      <c r="BN73" s="9"/>
      <c r="BO73" s="9"/>
      <c r="BP73" s="32"/>
      <c r="BQ73" s="26" t="s">
        <v>117</v>
      </c>
      <c r="BR73" s="9">
        <v>2500000</v>
      </c>
      <c r="BS73" s="9">
        <f>BR73*0.1</f>
        <v>250000</v>
      </c>
      <c r="BT73" s="9">
        <f>BR73*0.2</f>
        <v>500000</v>
      </c>
      <c r="BU73" s="9">
        <f>BR73*0.3</f>
        <v>750000</v>
      </c>
      <c r="BV73" s="9">
        <f>BR73*0.2</f>
        <v>500000</v>
      </c>
      <c r="BW73" s="9">
        <f>BR73*0.2</f>
        <v>500000</v>
      </c>
      <c r="BX73" s="9">
        <f t="shared" si="31"/>
        <v>0</v>
      </c>
      <c r="BY73" s="32"/>
      <c r="BZ73" s="26" t="s">
        <v>115</v>
      </c>
      <c r="CA73" s="9">
        <v>2000000</v>
      </c>
      <c r="CB73" s="9">
        <v>0</v>
      </c>
      <c r="CC73" s="9">
        <f>CA73*0.5</f>
        <v>1000000</v>
      </c>
      <c r="CD73" s="9">
        <v>0</v>
      </c>
      <c r="CE73" s="9">
        <f>CA73*0.1</f>
        <v>200000</v>
      </c>
      <c r="CF73" s="9">
        <f>CA73*0.4</f>
        <v>800000</v>
      </c>
      <c r="CG73" s="9">
        <f t="shared" si="32"/>
        <v>0</v>
      </c>
    </row>
    <row r="74" spans="6:85" x14ac:dyDescent="0.2">
      <c r="F74" s="1">
        <v>0.89</v>
      </c>
      <c r="G74" s="1">
        <v>422</v>
      </c>
      <c r="H74" s="1">
        <f t="shared" si="29"/>
        <v>375.58</v>
      </c>
      <c r="K74" s="1" t="s">
        <v>100</v>
      </c>
      <c r="L74" s="1">
        <v>0.84</v>
      </c>
      <c r="M74" s="1">
        <v>10760</v>
      </c>
      <c r="N74" s="1">
        <f t="shared" si="30"/>
        <v>9038.4</v>
      </c>
      <c r="BH74" s="9"/>
      <c r="BQ74" s="26"/>
      <c r="BZ74" s="26" t="s">
        <v>115</v>
      </c>
      <c r="CA74" s="9">
        <v>500000</v>
      </c>
      <c r="CB74" s="9">
        <f>CA74*0.05</f>
        <v>25000</v>
      </c>
      <c r="CC74" s="9">
        <f>CA74*0.4</f>
        <v>200000</v>
      </c>
      <c r="CD74" s="9">
        <f>CA74*0.05</f>
        <v>25000</v>
      </c>
      <c r="CE74" s="9">
        <v>0</v>
      </c>
      <c r="CF74" s="9">
        <f>CA74*0.5</f>
        <v>250000</v>
      </c>
      <c r="CG74" s="9">
        <f t="shared" si="32"/>
        <v>0</v>
      </c>
    </row>
    <row r="75" spans="6:85" x14ac:dyDescent="0.2">
      <c r="F75" s="1">
        <v>2013</v>
      </c>
      <c r="G75" s="1">
        <v>1</v>
      </c>
      <c r="H75" s="1">
        <f t="shared" si="29"/>
        <v>2013</v>
      </c>
      <c r="K75" s="1" t="s">
        <v>101</v>
      </c>
      <c r="L75" s="1">
        <v>3964</v>
      </c>
      <c r="M75" s="1">
        <v>1</v>
      </c>
      <c r="N75" s="1">
        <f t="shared" si="30"/>
        <v>3964</v>
      </c>
      <c r="BH75" s="2"/>
      <c r="BQ75" s="39"/>
      <c r="BZ75" s="26" t="s">
        <v>36</v>
      </c>
      <c r="CA75" s="9">
        <v>500000</v>
      </c>
      <c r="CB75" s="9">
        <f>CA75*0.3</f>
        <v>150000</v>
      </c>
      <c r="CC75" s="9">
        <f>CA75*0.3</f>
        <v>150000</v>
      </c>
      <c r="CD75" s="9">
        <f>CA75*0.3</f>
        <v>150000</v>
      </c>
      <c r="CE75" s="9">
        <v>0</v>
      </c>
      <c r="CF75" s="9">
        <f>CA75*0.1</f>
        <v>50000</v>
      </c>
      <c r="CG75" s="9">
        <f t="shared" ref="CG75" si="33">CA75-SUM(CB75:CF75)</f>
        <v>0</v>
      </c>
    </row>
    <row r="76" spans="6:85" x14ac:dyDescent="0.2">
      <c r="BH76" s="2"/>
      <c r="BI76" s="9" t="s">
        <v>103</v>
      </c>
      <c r="BJ76" s="9">
        <f>SUM(BJ69:BJ73)</f>
        <v>3450000</v>
      </c>
      <c r="BK76" s="9">
        <f t="shared" ref="BK76:BN76" si="34">SUM(BK69:BK73)</f>
        <v>4200000</v>
      </c>
      <c r="BL76" s="9">
        <f t="shared" si="34"/>
        <v>1500000</v>
      </c>
      <c r="BM76" s="9">
        <f t="shared" si="34"/>
        <v>550000</v>
      </c>
      <c r="BN76" s="9">
        <f t="shared" si="34"/>
        <v>300000</v>
      </c>
      <c r="BO76" s="9">
        <f>SUM(BJ76:BN76)-10000000</f>
        <v>0</v>
      </c>
      <c r="BP76" s="32"/>
      <c r="BQ76" s="39"/>
      <c r="BR76" s="9" t="s">
        <v>103</v>
      </c>
      <c r="BS76" s="9">
        <f>SUM(BS69:BS73)</f>
        <v>650000</v>
      </c>
      <c r="BT76" s="9">
        <f t="shared" ref="BT76:BW76" si="35">SUM(BT69:BT73)</f>
        <v>3550000</v>
      </c>
      <c r="BU76" s="9">
        <f t="shared" si="35"/>
        <v>2650000</v>
      </c>
      <c r="BV76" s="9">
        <f t="shared" si="35"/>
        <v>1800000</v>
      </c>
      <c r="BW76" s="9">
        <f t="shared" si="35"/>
        <v>1350000</v>
      </c>
      <c r="BX76" s="9">
        <f>SUM(BS76:BW76)-10000000</f>
        <v>0</v>
      </c>
      <c r="BY76" s="32"/>
      <c r="BZ76" s="2"/>
      <c r="CA76" s="9" t="s">
        <v>103</v>
      </c>
      <c r="CB76" s="9">
        <f>SUM(CB69:CB75)</f>
        <v>1300000</v>
      </c>
      <c r="CC76" s="9">
        <f>SUM(CC69:CC75)</f>
        <v>4550000</v>
      </c>
      <c r="CD76" s="9">
        <f>SUM(CD69:CD75)</f>
        <v>950000</v>
      </c>
      <c r="CE76" s="9">
        <f>SUM(CE69:CE75)</f>
        <v>200000</v>
      </c>
      <c r="CF76" s="9">
        <f>SUM(CF69:CF75)</f>
        <v>3000000</v>
      </c>
      <c r="CG76" s="9">
        <f>SUM(CB76:CF76)-10000000</f>
        <v>0</v>
      </c>
    </row>
    <row r="77" spans="6:85" x14ac:dyDescent="0.2">
      <c r="BH77" s="2"/>
      <c r="BI77" s="9"/>
      <c r="BJ77" s="9"/>
      <c r="BK77" s="9"/>
      <c r="BL77" s="9"/>
      <c r="BM77" s="9"/>
      <c r="BN77" s="9"/>
      <c r="BO77" s="9"/>
      <c r="BP77" s="32"/>
      <c r="BQ77" s="39"/>
      <c r="BR77" s="9"/>
      <c r="BS77" s="9"/>
      <c r="BT77" s="9"/>
      <c r="BU77" s="9"/>
      <c r="BV77" s="9"/>
      <c r="BW77" s="9"/>
      <c r="BX77" s="9"/>
      <c r="BY77" s="32"/>
      <c r="BZ77" s="2"/>
      <c r="CA77" s="9"/>
      <c r="CB77" s="9"/>
      <c r="CC77" s="9"/>
      <c r="CD77" s="9"/>
      <c r="CE77" s="9"/>
      <c r="CF77" s="9"/>
      <c r="CG77" s="9"/>
    </row>
    <row r="78" spans="6:85" x14ac:dyDescent="0.2">
      <c r="BH78" s="2"/>
      <c r="BI78" s="8" t="s">
        <v>86</v>
      </c>
      <c r="BJ78" s="9">
        <v>1919547</v>
      </c>
      <c r="BK78" s="9">
        <v>2052478</v>
      </c>
      <c r="BL78" s="9">
        <v>540715</v>
      </c>
      <c r="BM78" s="9">
        <v>0</v>
      </c>
      <c r="BN78" s="9">
        <v>0</v>
      </c>
      <c r="BO78" s="8"/>
      <c r="BP78" s="31"/>
      <c r="BQ78" s="39"/>
      <c r="BR78" s="8" t="s">
        <v>86</v>
      </c>
      <c r="BS78" s="9">
        <v>266959</v>
      </c>
      <c r="BT78" s="9">
        <v>1632103</v>
      </c>
      <c r="BU78" s="9">
        <v>1468123</v>
      </c>
      <c r="BV78" s="9">
        <v>159478</v>
      </c>
      <c r="BW78" s="9">
        <v>47586</v>
      </c>
      <c r="BX78" s="8"/>
      <c r="BY78" s="31"/>
      <c r="BZ78" s="2"/>
      <c r="CA78" s="8" t="s">
        <v>86</v>
      </c>
      <c r="CB78" s="9">
        <v>783836</v>
      </c>
      <c r="CC78" s="9">
        <v>2014031</v>
      </c>
      <c r="CD78" s="9">
        <v>1145333</v>
      </c>
      <c r="CE78" s="9">
        <v>0</v>
      </c>
      <c r="CF78" s="9">
        <v>25577</v>
      </c>
      <c r="CG78" s="8"/>
    </row>
    <row r="79" spans="6:85" x14ac:dyDescent="0.2">
      <c r="BH79" s="2"/>
      <c r="BI79" s="8" t="s">
        <v>102</v>
      </c>
      <c r="BJ79" s="9">
        <v>114942</v>
      </c>
      <c r="BK79" s="9">
        <v>121854</v>
      </c>
      <c r="BL79" s="9">
        <v>10418</v>
      </c>
      <c r="BM79" s="9"/>
      <c r="BN79" s="9"/>
      <c r="BO79" s="8"/>
      <c r="BP79" s="31"/>
      <c r="BQ79" s="39"/>
      <c r="BR79" s="8" t="s">
        <v>102</v>
      </c>
      <c r="BS79" s="9">
        <v>21957</v>
      </c>
      <c r="BT79" s="9">
        <v>104987</v>
      </c>
      <c r="BU79" s="9">
        <v>24144</v>
      </c>
      <c r="BV79" s="9">
        <v>9521</v>
      </c>
      <c r="BW79" s="9">
        <v>1504</v>
      </c>
      <c r="BX79" s="8"/>
      <c r="BY79" s="31"/>
      <c r="BZ79" s="2"/>
      <c r="CA79" s="8" t="s">
        <v>102</v>
      </c>
      <c r="CB79" s="9">
        <v>57968</v>
      </c>
      <c r="CC79" s="9">
        <v>120430</v>
      </c>
      <c r="CD79" s="9">
        <v>19867</v>
      </c>
      <c r="CE79" s="9">
        <v>0</v>
      </c>
      <c r="CF79" s="9">
        <v>818</v>
      </c>
      <c r="CG79" s="8"/>
    </row>
    <row r="80" spans="6:85" x14ac:dyDescent="0.2">
      <c r="BH80" s="2"/>
      <c r="BI80" s="8"/>
      <c r="BJ80" s="18">
        <f>BJ79/BJ78</f>
        <v>5.9879752879194934E-2</v>
      </c>
      <c r="BK80" s="18">
        <f>BK79/BK78</f>
        <v>5.9369211265601872E-2</v>
      </c>
      <c r="BL80" s="18">
        <f>BL79/BL78</f>
        <v>1.926708154942992E-2</v>
      </c>
      <c r="BM80" s="18"/>
      <c r="BN80" s="18"/>
      <c r="BO80" s="8"/>
      <c r="BP80" s="31"/>
      <c r="BQ80" s="39"/>
      <c r="BR80" s="8"/>
      <c r="BS80" s="18">
        <f>BS79/BS78</f>
        <v>8.224858498870613E-2</v>
      </c>
      <c r="BT80" s="18">
        <f>BT79/BT78</f>
        <v>6.432620980416065E-2</v>
      </c>
      <c r="BU80" s="18">
        <f t="shared" ref="BU80:BW80" si="36">BU79/BU78</f>
        <v>1.6445488559201103E-2</v>
      </c>
      <c r="BV80" s="18">
        <f t="shared" si="36"/>
        <v>5.9701024592733791E-2</v>
      </c>
      <c r="BW80" s="18">
        <f t="shared" si="36"/>
        <v>3.1605934518555881E-2</v>
      </c>
      <c r="BX80" s="8"/>
      <c r="BY80" s="31"/>
      <c r="BZ80" s="2"/>
      <c r="CA80" s="8"/>
      <c r="CB80" s="18">
        <f>CB79/CB78</f>
        <v>7.3954245530952908E-2</v>
      </c>
      <c r="CC80" s="18">
        <f>CC79/CC78</f>
        <v>5.9795504637217597E-2</v>
      </c>
      <c r="CD80" s="18">
        <f>CD79/CD78</f>
        <v>1.7346046957522399E-2</v>
      </c>
      <c r="CE80" s="18">
        <v>0</v>
      </c>
      <c r="CF80" s="18">
        <f>CF79/CF78</f>
        <v>3.1981858701176841E-2</v>
      </c>
      <c r="CG80" s="8"/>
    </row>
    <row r="81" spans="60:85" x14ac:dyDescent="0.2">
      <c r="BH81" s="2"/>
      <c r="BI81" s="8"/>
      <c r="BJ81" s="8"/>
      <c r="BK81" s="8"/>
      <c r="BL81" s="8"/>
      <c r="BM81" s="8"/>
      <c r="BN81" s="8"/>
      <c r="BO81" s="8"/>
      <c r="BP81" s="31"/>
      <c r="BQ81" s="39"/>
      <c r="BR81" s="8"/>
      <c r="BS81" s="8"/>
      <c r="BT81" s="8"/>
      <c r="BU81" s="8"/>
      <c r="BV81" s="8"/>
      <c r="BW81" s="8"/>
      <c r="BX81" s="8"/>
      <c r="BY81" s="31"/>
      <c r="BZ81" s="2"/>
      <c r="CA81" s="8"/>
      <c r="CB81" s="8"/>
      <c r="CC81" s="8"/>
      <c r="CD81" s="8"/>
      <c r="CE81" s="8"/>
      <c r="CF81" s="8"/>
      <c r="CG81" s="8"/>
    </row>
    <row r="82" spans="60:85" x14ac:dyDescent="0.2">
      <c r="BH82" s="8"/>
      <c r="BI82" s="8"/>
      <c r="BJ82" s="18">
        <f>BJ78/BJ76</f>
        <v>0.55639043478260874</v>
      </c>
      <c r="BK82" s="18">
        <f>BK78/BK76</f>
        <v>0.48868523809523812</v>
      </c>
      <c r="BL82" s="18">
        <f>BL78/BL76</f>
        <v>0.36047666666666667</v>
      </c>
      <c r="BM82" s="18">
        <f t="shared" ref="BM82:BN82" si="37">BM78/BM76</f>
        <v>0</v>
      </c>
      <c r="BN82" s="18">
        <f t="shared" si="37"/>
        <v>0</v>
      </c>
      <c r="BO82" s="8"/>
      <c r="BP82" s="31"/>
      <c r="BQ82" s="39"/>
      <c r="BR82" s="8"/>
      <c r="BS82" s="18">
        <f>BS78/BS76</f>
        <v>0.41070615384615383</v>
      </c>
      <c r="BT82" s="18">
        <f>BT78/BT76</f>
        <v>0.45974732394366197</v>
      </c>
      <c r="BU82" s="18">
        <f>BU78/BU76</f>
        <v>0.55400867924528296</v>
      </c>
      <c r="BV82" s="18">
        <f>BV78/BV76</f>
        <v>8.8598888888888894E-2</v>
      </c>
      <c r="BW82" s="18">
        <f>BW78/BW76</f>
        <v>3.5248888888888892E-2</v>
      </c>
      <c r="BX82" s="8"/>
      <c r="BY82" s="31"/>
      <c r="BZ82" s="2"/>
      <c r="CA82" s="8"/>
      <c r="CB82" s="18">
        <f>CB78/CB76</f>
        <v>0.60295076923076918</v>
      </c>
      <c r="CC82" s="18">
        <f>CC78/CC76</f>
        <v>0.44264417582417581</v>
      </c>
      <c r="CD82" s="18">
        <f>CD78/CD76</f>
        <v>1.2056136842105263</v>
      </c>
      <c r="CE82" s="18">
        <f>CE78/CE76</f>
        <v>0</v>
      </c>
      <c r="CF82" s="18">
        <f>CF78/CF76</f>
        <v>8.5256666666666675E-3</v>
      </c>
      <c r="CG82" s="8"/>
    </row>
    <row r="83" spans="60:85" x14ac:dyDescent="0.2">
      <c r="BH83" s="8"/>
      <c r="BI83" s="8"/>
      <c r="BJ83" s="18">
        <f>BJ79/BJ76</f>
        <v>3.3316521739130432E-2</v>
      </c>
      <c r="BK83" s="18">
        <f>BK79/BK76</f>
        <v>2.9012857142857142E-2</v>
      </c>
      <c r="BL83" s="18">
        <f>BL79/BL76</f>
        <v>6.9453333333333337E-3</v>
      </c>
      <c r="BM83" s="18">
        <f>BM79/BM76</f>
        <v>0</v>
      </c>
      <c r="BN83" s="18">
        <f>BN79/BN76</f>
        <v>0</v>
      </c>
      <c r="BO83" s="8"/>
      <c r="BP83" s="31"/>
      <c r="BQ83" s="39"/>
      <c r="BR83" s="8"/>
      <c r="BS83" s="18">
        <f>BS79/BS76</f>
        <v>3.3779999999999998E-2</v>
      </c>
      <c r="BT83" s="18">
        <f>BT79/BT76</f>
        <v>2.9573802816901407E-2</v>
      </c>
      <c r="BU83" s="18">
        <f>BU79/BU76</f>
        <v>9.1109433962264143E-3</v>
      </c>
      <c r="BV83" s="18">
        <f>BV79/BV76</f>
        <v>5.2894444444444447E-3</v>
      </c>
      <c r="BW83" s="18">
        <f>BW79/BW76</f>
        <v>1.114074074074074E-3</v>
      </c>
      <c r="BX83" s="8"/>
      <c r="BY83" s="31"/>
      <c r="BZ83" s="2"/>
      <c r="CA83" s="8"/>
      <c r="CB83" s="18">
        <f>CB79/CB76</f>
        <v>4.4590769230769232E-2</v>
      </c>
      <c r="CC83" s="18">
        <f>CC79/CC76</f>
        <v>2.6468131868131867E-2</v>
      </c>
      <c r="CD83" s="18">
        <f>CD79/CD76</f>
        <v>2.0912631578947367E-2</v>
      </c>
      <c r="CE83" s="18">
        <f>CE79/CE76</f>
        <v>0</v>
      </c>
      <c r="CF83" s="18">
        <f>CF79/CF76</f>
        <v>2.7266666666666666E-4</v>
      </c>
      <c r="CG83" s="8"/>
    </row>
    <row r="84" spans="60:85" x14ac:dyDescent="0.2">
      <c r="BZ84" s="2"/>
    </row>
  </sheetData>
  <mergeCells count="13">
    <mergeCell ref="R3:R4"/>
    <mergeCell ref="U3:U4"/>
    <mergeCell ref="AB3:AB5"/>
    <mergeCell ref="AA3:AA5"/>
    <mergeCell ref="AF3:AF5"/>
    <mergeCell ref="AD3:AD5"/>
    <mergeCell ref="T4:T5"/>
    <mergeCell ref="BI49:BO49"/>
    <mergeCell ref="BR49:BX49"/>
    <mergeCell ref="BI67:BO67"/>
    <mergeCell ref="BR67:BX67"/>
    <mergeCell ref="CA49:CG49"/>
    <mergeCell ref="CA67:CG67"/>
  </mergeCells>
  <phoneticPr fontId="5" type="noConversion"/>
  <pageMargins left="0.7" right="0.7" top="0.75" bottom="0.75" header="0.3" footer="0.3"/>
  <pageSetup scale="10" orientation="landscape" horizontalDpi="0" verticalDpi="0"/>
  <ignoredErrors>
    <ignoredError sqref="BJ53 BJ71:BK71 BK72 BU70 BT72:BU72 CE55 CC52 CB53 CC70 CD71 CM59" formula="1"/>
  </ignoredError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Year 2</vt:lpstr>
      <vt:lpstr>Year 3</vt:lpstr>
      <vt:lpstr>Year 4</vt:lpstr>
      <vt:lpstr>Year 5</vt:lpstr>
      <vt:lpstr>Year 6</vt:lpstr>
      <vt:lpstr>Summary</vt:lpstr>
      <vt:lpstr>Campaigns</vt:lpstr>
      <vt:lpstr>Campaign Summary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2021-03-26T19:10:44Z</cp:lastPrinted>
  <dcterms:created xsi:type="dcterms:W3CDTF">2021-03-25T18:39:09Z</dcterms:created>
  <dcterms:modified xsi:type="dcterms:W3CDTF">2021-03-30T20:12:44Z</dcterms:modified>
</cp:coreProperties>
</file>